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B2B\7_PM and Pricing\05_Pricing\Auto Calculator\Differenzkalkulator Finanzierung\"/>
    </mc:Choice>
  </mc:AlternateContent>
  <workbookProtection workbookAlgorithmName="SHA-512" workbookHashValue="tssu6fm5Fb+9IEiN0tt3BXnImrzATutaJtbUA90e+WuVXvEsvg6lk7LZH/Bz6NPaYVfjZqnqlLa0TLsHWaGcLA==" workbookSaltValue="rI171aaLRp+UJ5+uZAoSQw==" workbookSpinCount="100000" lockStructure="1"/>
  <bookViews>
    <workbookView xWindow="240" yWindow="105" windowWidth="14220" windowHeight="8070"/>
  </bookViews>
  <sheets>
    <sheet name="Antrag" sheetId="5" r:id="rId1"/>
    <sheet name="Beleg" sheetId="6" r:id="rId2"/>
    <sheet name="Wegleitung" sheetId="4" r:id="rId3"/>
    <sheet name="KALKULATION" sheetId="10" state="hidden" r:id="rId4"/>
  </sheets>
  <definedNames>
    <definedName name="_xlnm.Print_Area" localSheetId="0">Antrag!$B$1:$M$60</definedName>
    <definedName name="_xlnm.Print_Area" localSheetId="1">Beleg!$A$1:$J$55</definedName>
    <definedName name="_xlnm.Print_Area" localSheetId="2">Wegleitung!$B$2:$M$58</definedName>
  </definedNames>
  <calcPr calcId="162913"/>
</workbook>
</file>

<file path=xl/calcChain.xml><?xml version="1.0" encoding="utf-8"?>
<calcChain xmlns="http://schemas.openxmlformats.org/spreadsheetml/2006/main">
  <c r="L58" i="4" l="1"/>
  <c r="J58" i="5" l="1"/>
  <c r="K60" i="5" l="1"/>
  <c r="B2" i="10"/>
  <c r="B6" i="10"/>
  <c r="C6" i="10"/>
  <c r="B5" i="10"/>
  <c r="C5" i="10"/>
  <c r="B4" i="10"/>
  <c r="B53" i="10" s="1"/>
  <c r="B54" i="10" s="1"/>
  <c r="B1" i="10"/>
  <c r="B3" i="10" s="1"/>
  <c r="B32" i="10"/>
  <c r="E52" i="5"/>
  <c r="E38" i="5"/>
  <c r="H55" i="6"/>
  <c r="F9" i="6"/>
  <c r="F10" i="6"/>
  <c r="F11" i="6"/>
  <c r="AG11" i="6"/>
  <c r="AG12" i="6"/>
  <c r="AG13" i="6"/>
  <c r="AG14" i="6"/>
  <c r="F18" i="6"/>
  <c r="AG18" i="6"/>
  <c r="D35" i="5"/>
  <c r="B41" i="10"/>
  <c r="E39" i="6"/>
  <c r="E38" i="6"/>
  <c r="B37" i="10" l="1"/>
  <c r="B34" i="10"/>
  <c r="B36" i="10"/>
  <c r="B35" i="10"/>
  <c r="B40" i="10" s="1"/>
  <c r="B10" i="10"/>
  <c r="C10" i="10" s="1"/>
  <c r="D10" i="10" s="1"/>
  <c r="B9" i="10"/>
  <c r="C9" i="10" s="1"/>
  <c r="B11" i="10" l="1"/>
  <c r="B49" i="10"/>
  <c r="B12" i="10"/>
  <c r="C49" i="10" s="1"/>
  <c r="D9" i="10"/>
  <c r="B50" i="10" s="1"/>
  <c r="B57" i="10" s="1"/>
  <c r="B59" i="10" s="1"/>
  <c r="B63" i="10" s="1"/>
  <c r="E55" i="5" s="1"/>
  <c r="E41" i="6" s="1"/>
  <c r="B52" i="10" l="1"/>
  <c r="F52" i="5" s="1"/>
</calcChain>
</file>

<file path=xl/sharedStrings.xml><?xml version="1.0" encoding="utf-8"?>
<sst xmlns="http://schemas.openxmlformats.org/spreadsheetml/2006/main" count="109" uniqueCount="95">
  <si>
    <t>Kunde</t>
  </si>
  <si>
    <t>Adresse 1</t>
  </si>
  <si>
    <t>Vorname</t>
  </si>
  <si>
    <t>Ort</t>
  </si>
  <si>
    <t>PLZ</t>
  </si>
  <si>
    <t>Datum</t>
  </si>
  <si>
    <t>Fahrzeug</t>
  </si>
  <si>
    <t>Marke / Typ</t>
  </si>
  <si>
    <t>Modell</t>
  </si>
  <si>
    <t>Nettopreis</t>
  </si>
  <si>
    <t>Anzahlung</t>
  </si>
  <si>
    <t>Zinssatz</t>
  </si>
  <si>
    <t>Referenz-Zinssatz</t>
  </si>
  <si>
    <t>inkl MWSt.</t>
  </si>
  <si>
    <t>margenbesteuert</t>
  </si>
  <si>
    <t>Provision</t>
  </si>
  <si>
    <t>Ja</t>
  </si>
  <si>
    <t>Nein</t>
  </si>
  <si>
    <t>downpayment</t>
  </si>
  <si>
    <t>no downpayment</t>
  </si>
  <si>
    <t>result</t>
  </si>
  <si>
    <t>regel</t>
  </si>
  <si>
    <t>margen</t>
  </si>
  <si>
    <t>down</t>
  </si>
  <si>
    <t>no down</t>
  </si>
  <si>
    <t>Back Office</t>
  </si>
  <si>
    <t>Bändliweg 20</t>
  </si>
  <si>
    <t>8048 Zürich</t>
  </si>
  <si>
    <t>Entgeltminderung</t>
  </si>
  <si>
    <t>Total Entgeltminderung</t>
  </si>
  <si>
    <t>Finanzierungsbetrag</t>
  </si>
  <si>
    <t>Partner</t>
  </si>
  <si>
    <t>Firmenname</t>
  </si>
  <si>
    <t>Verkäufername</t>
  </si>
  <si>
    <t>Muster AG</t>
  </si>
  <si>
    <t>Musterstadt</t>
  </si>
  <si>
    <t>Herr Muster</t>
  </si>
  <si>
    <t>abzüglich 20% Promotionsbetrag</t>
  </si>
  <si>
    <t>Musterstrasse 25</t>
  </si>
  <si>
    <t>Die Entgeltminderung wird vom Kreditbetrag in Abzug gebracht</t>
  </si>
  <si>
    <t>Die Entgeltminderung wird vom Kreditbetrag in Abzug gebracht:</t>
  </si>
  <si>
    <t>Cembra Money Bank AG</t>
  </si>
  <si>
    <t>Ihr gewünschter Zinssatz</t>
  </si>
  <si>
    <t>Antrag für Differenz-Finanzierung</t>
  </si>
  <si>
    <t>Finanzierung</t>
  </si>
  <si>
    <t>Differenz-Finanzierung</t>
  </si>
  <si>
    <t>Entgeltminderung für Differenz-Finanzierungs-Vertrag</t>
  </si>
  <si>
    <t>Finanzierungs-Vertragsnummer</t>
  </si>
  <si>
    <t>Finanzierungs-Vertragsdatum</t>
  </si>
  <si>
    <t>Sie bestimmen den Finanzierungs-Zinssatz.</t>
  </si>
  <si>
    <t>(Bitte dieses unterzeichnete Formular per Fax gleichzeitig mit dem Finanzierungs-Antrag einreichen.)</t>
  </si>
  <si>
    <t>Kunden-Finanzierungs-Rate:</t>
  </si>
  <si>
    <t>Nachname</t>
  </si>
  <si>
    <t>(minimum Betrag CHF 500)</t>
  </si>
  <si>
    <t>Laufzeit</t>
  </si>
  <si>
    <t>Input Tabellen für DropDown:</t>
  </si>
  <si>
    <t>Referenz Provision Tabelle</t>
  </si>
  <si>
    <t>Wunsch Provision Tabelle</t>
  </si>
  <si>
    <t>Inkl Ratenversicherung</t>
  </si>
  <si>
    <t>Ohne Provision</t>
  </si>
  <si>
    <t>Output Werte von DropDown</t>
  </si>
  <si>
    <t>Tabelle für Kalkulation Provision</t>
  </si>
  <si>
    <t>Provision in CHF</t>
  </si>
  <si>
    <t>Referenz Provision</t>
  </si>
  <si>
    <t>Wunsch Provision</t>
  </si>
  <si>
    <t>mit PPI</t>
  </si>
  <si>
    <t>Ohne PPI</t>
  </si>
  <si>
    <t>Differenz Betrag</t>
  </si>
  <si>
    <t>Kunden-Leasing-Rate:</t>
  </si>
  <si>
    <t>Anzahl Raten</t>
  </si>
  <si>
    <t>Anzahl Raten TXT</t>
  </si>
  <si>
    <t>Total Subventions-Betrag</t>
  </si>
  <si>
    <t>Minimum Subventionsbetrag</t>
  </si>
  <si>
    <t>Zinsätze &amp; Konditionen für Autos - Cembra Money Bank</t>
  </si>
  <si>
    <t>Downpayment</t>
  </si>
  <si>
    <t>Gewünschter Zinssatz</t>
  </si>
  <si>
    <t>(mindestens 0.10%)</t>
  </si>
  <si>
    <t>Ihre Referenz-Provision</t>
  </si>
  <si>
    <t>Ihre gewünschte Provision</t>
  </si>
  <si>
    <t>(nicht höher als Referenz-Provision)</t>
  </si>
  <si>
    <t>Monatsrate</t>
  </si>
  <si>
    <t>Monatsrate Subsidy</t>
  </si>
  <si>
    <t>inkl. Ratenversicherung</t>
  </si>
  <si>
    <t>Final Subventionsvertrag</t>
  </si>
  <si>
    <t>./. Rabatt als Komp. vorzeitiger Auflösungen</t>
  </si>
  <si>
    <t>Total Zinsbetrag</t>
  </si>
  <si>
    <t>Monatlicher PPI Betrag Subsidy</t>
  </si>
  <si>
    <t>Total Monatsrate Subsidy inkl. PPI</t>
  </si>
  <si>
    <t>Total Zinsbetrag abzgl. Prov.</t>
  </si>
  <si>
    <t>Differenz Finanzierung Kalkulation</t>
  </si>
  <si>
    <t>Monthly installment</t>
  </si>
  <si>
    <t>Laufzeit (12 bis 72 Monate)</t>
  </si>
  <si>
    <t>Version</t>
  </si>
  <si>
    <t>Finanzierungs-Nehmer (Name/Vorname)</t>
  </si>
  <si>
    <t>v 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</si>
</sst>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#,##0.00_ ;\-#,##0.00\ "/>
    <numFmt numFmtId="165" formatCode="[$CHF]\ #,##0.00;[$CHF]\ \-#,##0.00"/>
    <numFmt numFmtId="166" formatCode="[$CHF]\ #,##0.00"/>
    <numFmt numFmtId="167" formatCode="&quot;SFr.&quot;\ #,##0.00"/>
    <numFmt numFmtId="168" formatCode="0.0000%"/>
    <numFmt numFmtId="169" formatCode="#,##0.00_ ;[Red]\-#,##0.00\ "/>
  </numFmts>
  <fonts count="27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sz val="10"/>
      <color indexed="48"/>
      <name val="GE Inspira"/>
      <family val="2"/>
    </font>
    <font>
      <b/>
      <u/>
      <sz val="12"/>
      <name val="Arial"/>
      <family val="2"/>
    </font>
    <font>
      <sz val="10"/>
      <color rgb="FF004E7B"/>
      <name val="Franklin Gothic Book"/>
      <family val="2"/>
    </font>
    <font>
      <sz val="14"/>
      <color rgb="FF004E7B"/>
      <name val="Franklin Gothic Book"/>
      <family val="2"/>
    </font>
    <font>
      <sz val="12"/>
      <color rgb="FF004E7B"/>
      <name val="Franklin Gothic Book"/>
      <family val="2"/>
    </font>
    <font>
      <b/>
      <sz val="18"/>
      <color rgb="FF004E7B"/>
      <name val="Franklin Gothic Book"/>
      <family val="2"/>
    </font>
    <font>
      <b/>
      <sz val="12"/>
      <color rgb="FF004E7B"/>
      <name val="Franklin Gothic Book"/>
      <family val="2"/>
    </font>
    <font>
      <sz val="11"/>
      <color rgb="FF004E7B"/>
      <name val="Franklin Gothic Book"/>
      <family val="2"/>
    </font>
    <font>
      <b/>
      <sz val="10"/>
      <color rgb="FF004E7B"/>
      <name val="Franklin Gothic Book"/>
      <family val="2"/>
    </font>
    <font>
      <sz val="9"/>
      <color rgb="FF004E7B"/>
      <name val="Franklin Gothic Book"/>
      <family val="2"/>
    </font>
    <font>
      <b/>
      <sz val="14"/>
      <color rgb="FF004E7B"/>
      <name val="Franklin Gothic Book"/>
      <family val="2"/>
    </font>
    <font>
      <sz val="24"/>
      <color rgb="FF004E7B"/>
      <name val="Franklin Gothic Medium"/>
      <family val="2"/>
    </font>
    <font>
      <sz val="12"/>
      <color theme="0"/>
      <name val="Franklin Gothic Book"/>
      <family val="2"/>
    </font>
    <font>
      <sz val="16"/>
      <color rgb="FF004E7B"/>
      <name val="Franklin Gothic Medium"/>
      <family val="2"/>
    </font>
    <font>
      <sz val="16"/>
      <color rgb="FF004E7B"/>
      <name val="Franklin Gothic Book"/>
      <family val="2"/>
    </font>
    <font>
      <b/>
      <sz val="16"/>
      <color rgb="FF004E7B"/>
      <name val="Franklin Gothic Book"/>
      <family val="2"/>
    </font>
    <font>
      <sz val="18"/>
      <color rgb="FF004E7B"/>
      <name val="Franklin Gothic Book"/>
      <family val="2"/>
    </font>
    <font>
      <sz val="10"/>
      <color theme="0" tint="-0.34998626667073579"/>
      <name val="Arial"/>
      <family val="2"/>
    </font>
    <font>
      <sz val="12"/>
      <color theme="0" tint="-0.34998626667073579"/>
      <name val="Franklin Gothic Book"/>
      <family val="2"/>
    </font>
    <font>
      <sz val="11"/>
      <color theme="0" tint="-0.34998626667073579"/>
      <name val="Franklin Gothic Book"/>
      <family val="2"/>
    </font>
    <font>
      <sz val="10"/>
      <color rgb="FF004E7B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2" borderId="0" applyFont="0" applyFill="0" applyBorder="0" applyProtection="0">
      <alignment horizontal="right"/>
      <protection hidden="1"/>
    </xf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68">
    <xf numFmtId="0" fontId="0" fillId="0" borderId="0" xfId="0"/>
    <xf numFmtId="0" fontId="0" fillId="2" borderId="0" xfId="0" applyFill="1" applyProtection="1">
      <protection hidden="1"/>
    </xf>
    <xf numFmtId="0" fontId="0" fillId="3" borderId="0" xfId="0" applyFill="1" applyProtection="1">
      <protection hidden="1"/>
    </xf>
    <xf numFmtId="0" fontId="8" fillId="2" borderId="0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Protection="1"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vertical="top"/>
      <protection hidden="1"/>
    </xf>
    <xf numFmtId="0" fontId="12" fillId="2" borderId="0" xfId="0" applyFont="1" applyFill="1" applyBorder="1" applyProtection="1">
      <protection hidden="1"/>
    </xf>
    <xf numFmtId="0" fontId="12" fillId="2" borderId="0" xfId="0" applyFont="1" applyFill="1" applyBorder="1" applyAlignment="1" applyProtection="1">
      <alignment vertical="top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0" fontId="8" fillId="3" borderId="0" xfId="0" applyFont="1" applyFill="1" applyBorder="1" applyAlignment="1" applyProtection="1">
      <alignment horizontal="right"/>
      <protection hidden="1"/>
    </xf>
    <xf numFmtId="49" fontId="8" fillId="2" borderId="0" xfId="0" applyNumberFormat="1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Protection="1">
      <protection hidden="1"/>
    </xf>
    <xf numFmtId="0" fontId="10" fillId="2" borderId="2" xfId="0" applyFont="1" applyFill="1" applyBorder="1" applyProtection="1">
      <protection hidden="1"/>
    </xf>
    <xf numFmtId="166" fontId="10" fillId="2" borderId="0" xfId="0" applyNumberFormat="1" applyFont="1" applyFill="1" applyBorder="1" applyProtection="1">
      <protection hidden="1"/>
    </xf>
    <xf numFmtId="0" fontId="13" fillId="2" borderId="0" xfId="0" applyFont="1" applyFill="1" applyBorder="1" applyProtection="1">
      <protection hidden="1"/>
    </xf>
    <xf numFmtId="49" fontId="10" fillId="2" borderId="0" xfId="0" applyNumberFormat="1" applyFont="1" applyFill="1" applyBorder="1" applyProtection="1">
      <protection hidden="1"/>
    </xf>
    <xf numFmtId="0" fontId="8" fillId="2" borderId="0" xfId="0" applyFont="1" applyFill="1" applyAlignment="1" applyProtection="1">
      <protection hidden="1"/>
    </xf>
    <xf numFmtId="166" fontId="10" fillId="2" borderId="0" xfId="0" applyNumberFormat="1" applyFont="1" applyFill="1" applyBorder="1" applyAlignment="1" applyProtection="1">
      <alignment horizontal="center"/>
      <protection hidden="1"/>
    </xf>
    <xf numFmtId="0" fontId="8" fillId="2" borderId="3" xfId="0" applyFont="1" applyFill="1" applyBorder="1" applyProtection="1">
      <protection hidden="1"/>
    </xf>
    <xf numFmtId="0" fontId="10" fillId="2" borderId="3" xfId="0" applyFont="1" applyFill="1" applyBorder="1" applyProtection="1">
      <protection hidden="1"/>
    </xf>
    <xf numFmtId="167" fontId="8" fillId="3" borderId="0" xfId="0" applyNumberFormat="1" applyFont="1" applyFill="1" applyBorder="1" applyProtection="1">
      <protection hidden="1"/>
    </xf>
    <xf numFmtId="164" fontId="12" fillId="2" borderId="0" xfId="3" applyFont="1" applyFill="1" applyBorder="1" applyAlignment="1" applyProtection="1">
      <alignment horizontal="left" vertical="center"/>
      <protection hidden="1"/>
    </xf>
    <xf numFmtId="0" fontId="8" fillId="2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Border="1" applyAlignment="1" applyProtection="1">
      <alignment horizontal="right"/>
      <protection hidden="1"/>
    </xf>
    <xf numFmtId="0" fontId="10" fillId="2" borderId="0" xfId="0" applyFont="1" applyFill="1" applyBorder="1" applyAlignment="1" applyProtection="1">
      <alignment horizontal="right" vertical="center"/>
      <protection hidden="1"/>
    </xf>
    <xf numFmtId="0" fontId="8" fillId="3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0" fillId="2" borderId="0" xfId="0" applyFont="1" applyFill="1" applyBorder="1" applyAlignment="1" applyProtection="1">
      <alignment horizontal="left"/>
      <protection hidden="1"/>
    </xf>
    <xf numFmtId="165" fontId="10" fillId="2" borderId="0" xfId="3" applyNumberFormat="1" applyFont="1" applyFill="1" applyBorder="1" applyAlignment="1" applyProtection="1">
      <alignment horizontal="left"/>
      <protection hidden="1"/>
    </xf>
    <xf numFmtId="0" fontId="12" fillId="2" borderId="0" xfId="0" applyFont="1" applyFill="1" applyBorder="1" applyAlignment="1" applyProtection="1">
      <alignment horizontal="left"/>
      <protection hidden="1"/>
    </xf>
    <xf numFmtId="0" fontId="10" fillId="2" borderId="0" xfId="0" applyFont="1" applyFill="1" applyAlignment="1" applyProtection="1">
      <protection hidden="1"/>
    </xf>
    <xf numFmtId="0" fontId="14" fillId="2" borderId="0" xfId="0" applyFont="1" applyFill="1" applyBorder="1" applyAlignment="1" applyProtection="1">
      <alignment horizontal="left"/>
      <protection hidden="1"/>
    </xf>
    <xf numFmtId="165" fontId="14" fillId="2" borderId="0" xfId="3" applyNumberFormat="1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Protection="1">
      <protection hidden="1"/>
    </xf>
    <xf numFmtId="0" fontId="13" fillId="2" borderId="2" xfId="0" applyFont="1" applyFill="1" applyBorder="1" applyProtection="1">
      <protection hidden="1"/>
    </xf>
    <xf numFmtId="0" fontId="16" fillId="2" borderId="0" xfId="0" applyFont="1" applyFill="1" applyProtection="1">
      <protection hidden="1"/>
    </xf>
    <xf numFmtId="0" fontId="8" fillId="2" borderId="0" xfId="0" applyFont="1" applyFill="1" applyBorder="1" applyAlignment="1" applyProtection="1">
      <alignment horizontal="left" indent="2"/>
      <protection hidden="1"/>
    </xf>
    <xf numFmtId="164" fontId="8" fillId="2" borderId="0" xfId="3" applyFont="1" applyFill="1" applyBorder="1" applyAlignment="1" applyProtection="1">
      <alignment horizontal="center"/>
      <protection hidden="1"/>
    </xf>
    <xf numFmtId="0" fontId="8" fillId="5" borderId="0" xfId="0" applyFont="1" applyFill="1" applyBorder="1" applyProtection="1">
      <protection hidden="1"/>
    </xf>
    <xf numFmtId="0" fontId="8" fillId="5" borderId="0" xfId="0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"/>
      <protection hidden="1"/>
    </xf>
    <xf numFmtId="0" fontId="18" fillId="2" borderId="0" xfId="0" applyFont="1" applyFill="1" applyBorder="1" applyProtection="1">
      <protection hidden="1"/>
    </xf>
    <xf numFmtId="0" fontId="18" fillId="2" borderId="0" xfId="0" applyFont="1" applyFill="1" applyBorder="1" applyAlignment="1" applyProtection="1">
      <alignment horizontal="center"/>
      <protection hidden="1"/>
    </xf>
    <xf numFmtId="165" fontId="16" fillId="2" borderId="0" xfId="3" applyNumberFormat="1" applyFont="1" applyFill="1" applyBorder="1" applyAlignment="1" applyProtection="1">
      <alignment horizontal="center"/>
      <protection hidden="1"/>
    </xf>
    <xf numFmtId="165" fontId="12" fillId="2" borderId="0" xfId="3" applyNumberFormat="1" applyFont="1" applyFill="1" applyBorder="1" applyAlignment="1" applyProtection="1">
      <alignment horizontal="center"/>
      <protection hidden="1"/>
    </xf>
    <xf numFmtId="0" fontId="19" fillId="2" borderId="0" xfId="0" applyFont="1" applyFill="1" applyBorder="1" applyProtection="1">
      <protection hidden="1"/>
    </xf>
    <xf numFmtId="0" fontId="9" fillId="2" borderId="0" xfId="0" applyFont="1" applyFill="1" applyProtection="1">
      <protection hidden="1"/>
    </xf>
    <xf numFmtId="0" fontId="20" fillId="2" borderId="0" xfId="0" applyFont="1" applyFill="1" applyProtection="1">
      <protection hidden="1"/>
    </xf>
    <xf numFmtId="0" fontId="20" fillId="2" borderId="0" xfId="0" applyFont="1" applyFill="1" applyAlignment="1" applyProtection="1">
      <alignment horizontal="center"/>
      <protection hidden="1"/>
    </xf>
    <xf numFmtId="0" fontId="21" fillId="2" borderId="0" xfId="0" applyFont="1" applyFill="1" applyProtection="1">
      <protection hidden="1"/>
    </xf>
    <xf numFmtId="0" fontId="8" fillId="2" borderId="4" xfId="0" applyFont="1" applyFill="1" applyBorder="1" applyProtection="1"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6" xfId="0" applyFont="1" applyFill="1" applyBorder="1" applyAlignment="1" applyProtection="1">
      <alignment horizontal="center"/>
      <protection hidden="1"/>
    </xf>
    <xf numFmtId="0" fontId="8" fillId="2" borderId="7" xfId="0" applyFont="1" applyFill="1" applyBorder="1" applyProtection="1">
      <protection hidden="1"/>
    </xf>
    <xf numFmtId="0" fontId="8" fillId="2" borderId="8" xfId="0" applyFont="1" applyFill="1" applyBorder="1" applyAlignment="1" applyProtection="1">
      <alignment horizontal="center"/>
      <protection hidden="1"/>
    </xf>
    <xf numFmtId="0" fontId="20" fillId="0" borderId="0" xfId="0" applyFont="1" applyFill="1" applyProtection="1">
      <protection hidden="1"/>
    </xf>
    <xf numFmtId="0" fontId="20" fillId="2" borderId="0" xfId="0" applyFont="1" applyFill="1" applyAlignment="1" applyProtection="1">
      <alignment horizontal="left" vertical="center"/>
      <protection hidden="1"/>
    </xf>
    <xf numFmtId="0" fontId="14" fillId="2" borderId="7" xfId="0" applyFont="1" applyFill="1" applyBorder="1" applyProtection="1">
      <protection hidden="1"/>
    </xf>
    <xf numFmtId="49" fontId="8" fillId="2" borderId="7" xfId="0" applyNumberFormat="1" applyFont="1" applyFill="1" applyBorder="1" applyProtection="1"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horizontal="left" vertical="center" indent="8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horizontal="right" vertical="center"/>
      <protection hidden="1"/>
    </xf>
    <xf numFmtId="49" fontId="8" fillId="2" borderId="7" xfId="0" quotePrefix="1" applyNumberFormat="1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20" fillId="2" borderId="0" xfId="0" applyFont="1" applyFill="1" applyAlignment="1" applyProtection="1">
      <alignment horizontal="left" indent="1"/>
      <protection hidden="1"/>
    </xf>
    <xf numFmtId="0" fontId="8" fillId="2" borderId="7" xfId="0" applyFont="1" applyFill="1" applyBorder="1" applyAlignment="1" applyProtection="1">
      <alignment vertical="center"/>
      <protection hidden="1"/>
    </xf>
    <xf numFmtId="0" fontId="20" fillId="2" borderId="0" xfId="0" applyFont="1" applyFill="1" applyAlignment="1" applyProtection="1">
      <alignment horizontal="left" indent="8"/>
      <protection hidden="1"/>
    </xf>
    <xf numFmtId="0" fontId="20" fillId="2" borderId="0" xfId="0" applyFont="1" applyFill="1" applyAlignment="1" applyProtection="1">
      <alignment horizontal="left" indent="6"/>
      <protection hidden="1"/>
    </xf>
    <xf numFmtId="0" fontId="20" fillId="2" borderId="0" xfId="0" applyFont="1" applyFill="1" applyAlignment="1" applyProtection="1">
      <alignment horizontal="left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9" xfId="0" applyFont="1" applyFill="1" applyBorder="1" applyProtection="1">
      <protection hidden="1"/>
    </xf>
    <xf numFmtId="0" fontId="8" fillId="2" borderId="10" xfId="0" applyFont="1" applyFill="1" applyBorder="1" applyAlignment="1" applyProtection="1">
      <alignment horizontal="center"/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0" fontId="22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Protection="1">
      <protection hidden="1"/>
    </xf>
    <xf numFmtId="165" fontId="9" fillId="2" borderId="0" xfId="3" applyNumberFormat="1" applyFont="1" applyFill="1" applyBorder="1" applyAlignment="1" applyProtection="1">
      <alignment horizontal="left"/>
      <protection hidden="1"/>
    </xf>
    <xf numFmtId="166" fontId="16" fillId="2" borderId="12" xfId="1" applyNumberFormat="1" applyFont="1" applyFill="1" applyBorder="1" applyProtection="1">
      <protection hidden="1"/>
    </xf>
    <xf numFmtId="0" fontId="9" fillId="2" borderId="0" xfId="0" applyFont="1" applyFill="1" applyAlignment="1" applyProtection="1">
      <protection hidden="1"/>
    </xf>
    <xf numFmtId="0" fontId="16" fillId="2" borderId="0" xfId="0" applyFont="1" applyFill="1" applyBorder="1" applyAlignment="1" applyProtection="1">
      <alignment horizontal="left" indent="2"/>
      <protection hidden="1"/>
    </xf>
    <xf numFmtId="164" fontId="16" fillId="2" borderId="0" xfId="3" applyFont="1" applyFill="1" applyBorder="1" applyAlignment="1" applyProtection="1">
      <alignment horizontal="center"/>
      <protection hidden="1"/>
    </xf>
    <xf numFmtId="165" fontId="9" fillId="2" borderId="0" xfId="3" applyNumberFormat="1" applyFont="1" applyFill="1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3" fillId="2" borderId="0" xfId="0" applyFont="1" applyFill="1" applyAlignment="1" applyProtection="1">
      <alignment horizont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19" fillId="2" borderId="0" xfId="0" applyFont="1" applyFill="1" applyAlignment="1" applyProtection="1">
      <alignment horizontal="left" vertical="center"/>
      <protection hidden="1"/>
    </xf>
    <xf numFmtId="0" fontId="19" fillId="2" borderId="0" xfId="0" applyFont="1" applyFill="1" applyProtection="1">
      <protection hidden="1"/>
    </xf>
    <xf numFmtId="166" fontId="10" fillId="2" borderId="0" xfId="1" applyNumberFormat="1" applyFont="1" applyFill="1" applyBorder="1" applyProtection="1">
      <protection hidden="1"/>
    </xf>
    <xf numFmtId="164" fontId="10" fillId="2" borderId="0" xfId="3" applyFont="1" applyFill="1" applyBorder="1" applyAlignment="1" applyProtection="1">
      <alignment horizontal="center"/>
      <protection hidden="1"/>
    </xf>
    <xf numFmtId="166" fontId="10" fillId="2" borderId="0" xfId="0" applyNumberFormat="1" applyFont="1" applyFill="1" applyProtection="1">
      <protection hidden="1"/>
    </xf>
    <xf numFmtId="0" fontId="0" fillId="5" borderId="0" xfId="0" applyFill="1" applyProtection="1">
      <protection hidden="1"/>
    </xf>
    <xf numFmtId="0" fontId="8" fillId="2" borderId="0" xfId="0" applyFont="1" applyFill="1" applyBorder="1" applyAlignment="1" applyProtection="1">
      <alignment horizontal="left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49" fontId="10" fillId="2" borderId="0" xfId="0" applyNumberFormat="1" applyFont="1" applyFill="1" applyBorder="1" applyAlignment="1" applyProtection="1">
      <protection hidden="1"/>
    </xf>
    <xf numFmtId="166" fontId="10" fillId="4" borderId="0" xfId="0" applyNumberFormat="1" applyFont="1" applyFill="1" applyBorder="1" applyAlignment="1" applyProtection="1">
      <alignment horizontal="center"/>
      <protection locked="0" hidden="1"/>
    </xf>
    <xf numFmtId="0" fontId="10" fillId="4" borderId="0" xfId="0" applyFont="1" applyFill="1" applyBorder="1" applyAlignment="1" applyProtection="1">
      <alignment horizontal="center"/>
      <protection locked="0" hidden="1"/>
    </xf>
    <xf numFmtId="10" fontId="12" fillId="4" borderId="13" xfId="6" applyNumberFormat="1" applyFont="1" applyFill="1" applyBorder="1" applyAlignment="1" applyProtection="1">
      <alignment horizontal="center" vertical="center"/>
      <protection locked="0" hidden="1"/>
    </xf>
    <xf numFmtId="166" fontId="10" fillId="0" borderId="0" xfId="0" applyNumberFormat="1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0" fillId="2" borderId="1" xfId="0" applyFont="1" applyFill="1" applyBorder="1" applyProtection="1">
      <protection locked="0" hidden="1"/>
    </xf>
    <xf numFmtId="15" fontId="10" fillId="2" borderId="1" xfId="0" applyNumberFormat="1" applyFont="1" applyFill="1" applyBorder="1" applyProtection="1">
      <protection locked="0" hidden="1"/>
    </xf>
    <xf numFmtId="0" fontId="23" fillId="2" borderId="0" xfId="0" applyFont="1" applyFill="1" applyProtection="1">
      <protection hidden="1"/>
    </xf>
    <xf numFmtId="0" fontId="24" fillId="2" borderId="0" xfId="0" applyFont="1" applyFill="1" applyBorder="1" applyAlignment="1" applyProtection="1">
      <alignment horizontal="right"/>
      <protection hidden="1"/>
    </xf>
    <xf numFmtId="0" fontId="25" fillId="2" borderId="0" xfId="0" applyFont="1" applyFill="1" applyAlignment="1" applyProtection="1">
      <alignment horizontal="right"/>
      <protection hidden="1"/>
    </xf>
    <xf numFmtId="0" fontId="7" fillId="0" borderId="0" xfId="0" applyFont="1"/>
    <xf numFmtId="49" fontId="26" fillId="3" borderId="0" xfId="0" applyNumberFormat="1" applyFont="1" applyFill="1" applyBorder="1" applyProtection="1">
      <protection hidden="1"/>
    </xf>
    <xf numFmtId="0" fontId="26" fillId="3" borderId="0" xfId="0" applyFont="1" applyFill="1" applyBorder="1" applyProtection="1">
      <protection hidden="1"/>
    </xf>
    <xf numFmtId="0" fontId="26" fillId="3" borderId="0" xfId="0" applyFont="1" applyFill="1" applyBorder="1" applyAlignment="1" applyProtection="1">
      <alignment horizontal="center"/>
      <protection hidden="1"/>
    </xf>
    <xf numFmtId="49" fontId="26" fillId="3" borderId="0" xfId="0" quotePrefix="1" applyNumberFormat="1" applyFont="1" applyFill="1" applyBorder="1" applyProtection="1">
      <protection hidden="1"/>
    </xf>
    <xf numFmtId="4" fontId="26" fillId="3" borderId="0" xfId="0" applyNumberFormat="1" applyFont="1" applyFill="1" applyBorder="1" applyProtection="1">
      <protection hidden="1"/>
    </xf>
    <xf numFmtId="4" fontId="26" fillId="3" borderId="0" xfId="0" quotePrefix="1" applyNumberFormat="1" applyFont="1" applyFill="1" applyBorder="1" applyProtection="1">
      <protection hidden="1"/>
    </xf>
    <xf numFmtId="0" fontId="26" fillId="0" borderId="0" xfId="0" applyFont="1" applyFill="1" applyBorder="1" applyProtection="1">
      <protection hidden="1"/>
    </xf>
    <xf numFmtId="4" fontId="26" fillId="0" borderId="0" xfId="0" quotePrefix="1" applyNumberFormat="1" applyFont="1" applyFill="1" applyBorder="1" applyProtection="1">
      <protection hidden="1"/>
    </xf>
    <xf numFmtId="0" fontId="3" fillId="0" borderId="0" xfId="0" applyFont="1"/>
    <xf numFmtId="164" fontId="3" fillId="2" borderId="7" xfId="1" applyFont="1" applyFill="1" applyBorder="1" applyAlignment="1">
      <alignment horizontal="left"/>
    </xf>
    <xf numFmtId="0" fontId="0" fillId="0" borderId="0" xfId="0" applyNumberFormat="1"/>
    <xf numFmtId="164" fontId="3" fillId="2" borderId="0" xfId="1" applyFont="1" applyFill="1" applyBorder="1" applyAlignment="1">
      <alignment horizontal="left"/>
    </xf>
    <xf numFmtId="164" fontId="0" fillId="0" borderId="0" xfId="0" applyNumberFormat="1"/>
    <xf numFmtId="4" fontId="0" fillId="0" borderId="0" xfId="0" applyNumberFormat="1"/>
    <xf numFmtId="164" fontId="4" fillId="2" borderId="0" xfId="1" applyFont="1" applyFill="1" applyBorder="1" applyAlignment="1">
      <alignment horizontal="left"/>
    </xf>
    <xf numFmtId="0" fontId="4" fillId="0" borderId="0" xfId="0" applyFont="1"/>
    <xf numFmtId="2" fontId="0" fillId="0" borderId="0" xfId="0" applyNumberFormat="1"/>
    <xf numFmtId="39" fontId="0" fillId="0" borderId="0" xfId="0" applyNumberFormat="1"/>
    <xf numFmtId="0" fontId="2" fillId="0" borderId="0" xfId="5" applyAlignment="1" applyProtection="1"/>
    <xf numFmtId="10" fontId="0" fillId="0" borderId="0" xfId="0" applyNumberFormat="1"/>
    <xf numFmtId="0" fontId="0" fillId="0" borderId="0" xfId="0" applyBorder="1"/>
    <xf numFmtId="165" fontId="12" fillId="6" borderId="12" xfId="3" applyNumberFormat="1" applyFont="1" applyFill="1" applyBorder="1" applyAlignment="1" applyProtection="1">
      <alignment horizontal="center"/>
      <protection hidden="1"/>
    </xf>
    <xf numFmtId="10" fontId="0" fillId="0" borderId="0" xfId="6" applyNumberFormat="1" applyFont="1"/>
    <xf numFmtId="168" fontId="0" fillId="0" borderId="0" xfId="6" applyNumberFormat="1" applyFont="1"/>
    <xf numFmtId="169" fontId="0" fillId="0" borderId="0" xfId="0" applyNumberFormat="1"/>
    <xf numFmtId="164" fontId="0" fillId="0" borderId="0" xfId="1" applyFont="1"/>
    <xf numFmtId="0" fontId="3" fillId="0" borderId="0" xfId="0" applyFont="1" applyAlignment="1">
      <alignment horizontal="right"/>
    </xf>
    <xf numFmtId="0" fontId="0" fillId="0" borderId="0" xfId="0" applyProtection="1">
      <protection locked="0"/>
    </xf>
    <xf numFmtId="10" fontId="12" fillId="5" borderId="0" xfId="6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Border="1" applyAlignment="1" applyProtection="1">
      <alignment horizontal="left" vertical="center"/>
      <protection locked="0" hidden="1"/>
    </xf>
    <xf numFmtId="0" fontId="10" fillId="2" borderId="0" xfId="0" applyFont="1" applyFill="1" applyBorder="1" applyAlignment="1" applyProtection="1">
      <alignment horizontal="left" vertical="center"/>
      <protection hidden="1"/>
    </xf>
    <xf numFmtId="49" fontId="10" fillId="2" borderId="14" xfId="0" applyNumberFormat="1" applyFont="1" applyFill="1" applyBorder="1" applyAlignment="1" applyProtection="1">
      <alignment horizontal="center" vertical="center"/>
      <protection locked="0" hidden="1"/>
    </xf>
    <xf numFmtId="49" fontId="10" fillId="2" borderId="15" xfId="0" applyNumberFormat="1" applyFont="1" applyFill="1" applyBorder="1" applyAlignment="1" applyProtection="1">
      <alignment horizontal="center" vertical="center"/>
      <protection locked="0" hidden="1"/>
    </xf>
    <xf numFmtId="165" fontId="10" fillId="6" borderId="0" xfId="3" applyNumberFormat="1" applyFont="1" applyFill="1" applyBorder="1" applyAlignment="1" applyProtection="1">
      <alignment horizontal="left" vertical="center"/>
      <protection hidden="1"/>
    </xf>
    <xf numFmtId="49" fontId="10" fillId="2" borderId="14" xfId="0" applyNumberFormat="1" applyFont="1" applyFill="1" applyBorder="1" applyProtection="1">
      <protection locked="0" hidden="1"/>
    </xf>
    <xf numFmtId="49" fontId="10" fillId="2" borderId="15" xfId="0" applyNumberFormat="1" applyFont="1" applyFill="1" applyBorder="1" applyProtection="1">
      <protection locked="0" hidden="1"/>
    </xf>
    <xf numFmtId="49" fontId="10" fillId="2" borderId="14" xfId="0" applyNumberFormat="1" applyFont="1" applyFill="1" applyBorder="1" applyAlignment="1" applyProtection="1">
      <alignment horizontal="center"/>
      <protection locked="0" hidden="1"/>
    </xf>
    <xf numFmtId="49" fontId="10" fillId="2" borderId="15" xfId="0" applyNumberFormat="1" applyFont="1" applyFill="1" applyBorder="1" applyAlignment="1" applyProtection="1">
      <alignment horizontal="center"/>
      <protection locked="0" hidden="1"/>
    </xf>
    <xf numFmtId="0" fontId="10" fillId="2" borderId="14" xfId="0" applyFont="1" applyFill="1" applyBorder="1" applyAlignment="1" applyProtection="1">
      <alignment horizontal="left" vertical="center"/>
      <protection locked="0" hidden="1"/>
    </xf>
    <xf numFmtId="0" fontId="10" fillId="2" borderId="15" xfId="0" applyFont="1" applyFill="1" applyBorder="1" applyAlignment="1" applyProtection="1">
      <alignment horizontal="left" vertical="center"/>
      <protection locked="0" hidden="1"/>
    </xf>
    <xf numFmtId="0" fontId="10" fillId="2" borderId="14" xfId="0" applyFont="1" applyFill="1" applyBorder="1" applyProtection="1">
      <protection locked="0" hidden="1"/>
    </xf>
    <xf numFmtId="0" fontId="10" fillId="2" borderId="16" xfId="0" applyFont="1" applyFill="1" applyBorder="1" applyProtection="1">
      <protection locked="0" hidden="1"/>
    </xf>
    <xf numFmtId="0" fontId="10" fillId="2" borderId="15" xfId="0" applyFont="1" applyFill="1" applyBorder="1" applyProtection="1">
      <protection locked="0" hidden="1"/>
    </xf>
    <xf numFmtId="15" fontId="20" fillId="2" borderId="14" xfId="0" applyNumberFormat="1" applyFont="1" applyFill="1" applyBorder="1" applyAlignment="1" applyProtection="1">
      <alignment horizontal="left"/>
      <protection locked="0" hidden="1"/>
    </xf>
    <xf numFmtId="0" fontId="20" fillId="2" borderId="16" xfId="0" applyFont="1" applyFill="1" applyBorder="1" applyAlignment="1" applyProtection="1">
      <alignment horizontal="left"/>
      <protection locked="0" hidden="1"/>
    </xf>
    <xf numFmtId="0" fontId="20" fillId="2" borderId="15" xfId="0" applyFont="1" applyFill="1" applyBorder="1" applyAlignment="1" applyProtection="1">
      <alignment horizontal="left"/>
      <protection locked="0"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/>
    </xf>
  </cellXfs>
  <cellStyles count="8">
    <cellStyle name="Comma" xfId="1" builtinId="3"/>
    <cellStyle name="Comma 2" xfId="2"/>
    <cellStyle name="Comma_Auto_Differenzleasing-Kalkulator_d" xfId="3"/>
    <cellStyle name="Currency 2" xfId="4"/>
    <cellStyle name="Hyperlink" xfId="5" builtinId="8"/>
    <cellStyle name="Normal" xfId="0" builtinId="0"/>
    <cellStyle name="Percent" xfId="6" builtinId="5"/>
    <cellStyle name="Percent 2" xfId="7"/>
  </cellStyles>
  <dxfs count="2">
    <dxf>
      <font>
        <b/>
        <i val="0"/>
        <condense val="0"/>
        <extend val="0"/>
        <color indexed="1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1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Lines="1" dropStyle="combo" dx="22" fmlaLink="KALKULATION!$A$28" fmlaRange="KALKULATION!$A$18:$A$23" sel="1" val="0"/>
</file>

<file path=xl/ctrlProps/ctrlProp2.xml><?xml version="1.0" encoding="utf-8"?>
<formControlPr xmlns="http://schemas.microsoft.com/office/spreadsheetml/2009/9/main" objectType="Drop" dropLines="1" dropStyle="combo" dx="22" fmlaLink="KALKULATION!$B$28" fmlaRange="KALKULATION!$B$18:$B$21" sel="1" val="0"/>
</file>

<file path=xl/ctrlProps/ctrlProp3.xml><?xml version="1.0" encoding="utf-8"?>
<formControlPr xmlns="http://schemas.microsoft.com/office/spreadsheetml/2009/9/main" objectType="Drop" dropLines="3" dropStyle="combo" dx="22" fmlaLink="KALKULATION!$D$28" fmlaRange="KALKULATION!$D$18:$D$19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752475</xdr:colOff>
      <xdr:row>1</xdr:row>
      <xdr:rowOff>0</xdr:rowOff>
    </xdr:from>
    <xdr:to>
      <xdr:col>11</xdr:col>
      <xdr:colOff>0</xdr:colOff>
      <xdr:row>4</xdr:row>
      <xdr:rowOff>285750</xdr:rowOff>
    </xdr:to>
    <xdr:pic>
      <xdr:nvPicPr>
        <xdr:cNvPr id="2211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91275" y="200025"/>
          <a:ext cx="2847975" cy="171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0</xdr:row>
      <xdr:rowOff>161925</xdr:rowOff>
    </xdr:from>
    <xdr:to>
      <xdr:col>3</xdr:col>
      <xdr:colOff>971550</xdr:colOff>
      <xdr:row>3</xdr:row>
      <xdr:rowOff>28575</xdr:rowOff>
    </xdr:to>
    <xdr:pic>
      <xdr:nvPicPr>
        <xdr:cNvPr id="2212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61925"/>
          <a:ext cx="1085850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390525</xdr:colOff>
          <xdr:row>42</xdr:row>
          <xdr:rowOff>142875</xdr:rowOff>
        </xdr:from>
        <xdr:to>
          <xdr:col>10</xdr:col>
          <xdr:colOff>1152525</xdr:colOff>
          <xdr:row>44</xdr:row>
          <xdr:rowOff>38100</xdr:rowOff>
        </xdr:to>
        <xdr:sp macro="" textlink="">
          <xdr:nvSpPr>
            <xdr:cNvPr id="2184" name="Drop Down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390525</xdr:colOff>
          <xdr:row>45</xdr:row>
          <xdr:rowOff>104775</xdr:rowOff>
        </xdr:from>
        <xdr:to>
          <xdr:col>10</xdr:col>
          <xdr:colOff>1162050</xdr:colOff>
          <xdr:row>47</xdr:row>
          <xdr:rowOff>9525</xdr:rowOff>
        </xdr:to>
        <xdr:sp macro="" textlink="">
          <xdr:nvSpPr>
            <xdr:cNvPr id="2185" name="Drop Down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381000</xdr:colOff>
          <xdr:row>32</xdr:row>
          <xdr:rowOff>133350</xdr:rowOff>
        </xdr:from>
        <xdr:to>
          <xdr:col>10</xdr:col>
          <xdr:colOff>1095375</xdr:colOff>
          <xdr:row>34</xdr:row>
          <xdr:rowOff>28575</xdr:rowOff>
        </xdr:to>
        <xdr:sp macro="" textlink="">
          <xdr:nvSpPr>
            <xdr:cNvPr id="2195" name="Drop Down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4396</xdr:colOff>
      <xdr:row>35</xdr:row>
      <xdr:rowOff>9523</xdr:rowOff>
    </xdr:from>
    <xdr:to>
      <xdr:col>12</xdr:col>
      <xdr:colOff>103926</xdr:colOff>
      <xdr:row>56</xdr:row>
      <xdr:rowOff>102141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88455" y="6452905"/>
          <a:ext cx="2520000" cy="338714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  <xdr:twoCellAnchor editAs="oneCell">
    <xdr:from>
      <xdr:col>1</xdr:col>
      <xdr:colOff>104775</xdr:colOff>
      <xdr:row>6</xdr:row>
      <xdr:rowOff>104775</xdr:rowOff>
    </xdr:from>
    <xdr:to>
      <xdr:col>11</xdr:col>
      <xdr:colOff>228600</xdr:colOff>
      <xdr:row>12</xdr:row>
      <xdr:rowOff>142875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549275" y="2035175"/>
          <a:ext cx="62071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Brauchen Sie einen Spezial-Zinssatz für eine Promotion? </a:t>
          </a: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Wollen Sie die Verkäufe ankurbeln?</a:t>
          </a: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Dann benutzen Sie das Differenz-Finanzierungs Tool und bestimmen  die Zinssätze selber. </a:t>
          </a:r>
        </a:p>
        <a:p>
          <a:pPr algn="l" rtl="0">
            <a:defRPr sz="1000"/>
          </a:pPr>
          <a:endParaRPr lang="en-US" sz="1400" b="1" i="0" u="none" strike="noStrike" baseline="0">
            <a:solidFill>
              <a:srgbClr val="004E7B"/>
            </a:solidFill>
            <a:latin typeface="Franklin Gothic Book" panose="020B0503020102020204" pitchFamily="34" charset="0"/>
          </a:endParaRPr>
        </a:p>
      </xdr:txBody>
    </xdr:sp>
    <xdr:clientData/>
  </xdr:twoCellAnchor>
  <xdr:oneCellAnchor>
    <xdr:from>
      <xdr:col>1</xdr:col>
      <xdr:colOff>104775</xdr:colOff>
      <xdr:row>4</xdr:row>
      <xdr:rowOff>9525</xdr:rowOff>
    </xdr:from>
    <xdr:ext cx="6341863" cy="47038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57213" y="1616869"/>
          <a:ext cx="6360908" cy="47038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2600" b="0" i="0" u="none" strike="noStrike" baseline="0">
              <a:solidFill>
                <a:srgbClr val="004E7B"/>
              </a:solidFill>
              <a:latin typeface="Franklin Gothic Medium" panose="020B0603020102020204" pitchFamily="34" charset="0"/>
            </a:rPr>
            <a:t>Sie bestimmen den Finanzierungs-Zinssatz.</a:t>
          </a:r>
        </a:p>
      </xdr:txBody>
    </xdr:sp>
    <xdr:clientData/>
  </xdr:oneCellAnchor>
  <xdr:twoCellAnchor editAs="oneCell">
    <xdr:from>
      <xdr:col>6</xdr:col>
      <xdr:colOff>581025</xdr:colOff>
      <xdr:row>18</xdr:row>
      <xdr:rowOff>47625</xdr:rowOff>
    </xdr:from>
    <xdr:to>
      <xdr:col>11</xdr:col>
      <xdr:colOff>409575</xdr:colOff>
      <xdr:row>25</xdr:row>
      <xdr:rowOff>76201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933825" y="3076575"/>
          <a:ext cx="28765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Antrag f</a:t>
          </a: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  <a:cs typeface="Arial"/>
            </a:rPr>
            <a:t>ü</a:t>
          </a: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r Differenz-Finanzierung ausf</a:t>
          </a: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  <a:cs typeface="Arial"/>
            </a:rPr>
            <a:t>ü</a:t>
          </a: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llen, ausdrucken (+ 1x f</a:t>
          </a: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  <a:cs typeface="Arial"/>
            </a:rPr>
            <a:t>ü</a:t>
          </a: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r Ihre Akten!), unterzeichnen und uns gleichzeitig mit dem Finanzierungs-Antrag einreichen per Fax. </a:t>
          </a:r>
        </a:p>
        <a:p>
          <a:pPr algn="l" rtl="0">
            <a:lnSpc>
              <a:spcPts val="1200"/>
            </a:lnSpc>
            <a:defRPr sz="1000"/>
          </a:pPr>
          <a:endParaRPr lang="en-US" sz="1200" b="0" i="0" u="none" strike="noStrike" baseline="0">
            <a:solidFill>
              <a:srgbClr val="004E7B"/>
            </a:solidFill>
            <a:latin typeface="Franklin Gothic Book" panose="020B0503020102020204" pitchFamily="34" charset="0"/>
          </a:endParaRPr>
        </a:p>
      </xdr:txBody>
    </xdr:sp>
    <xdr:clientData/>
  </xdr:twoCellAnchor>
  <xdr:oneCellAnchor>
    <xdr:from>
      <xdr:col>6</xdr:col>
      <xdr:colOff>533400</xdr:colOff>
      <xdr:row>14</xdr:row>
      <xdr:rowOff>85725</xdr:rowOff>
    </xdr:from>
    <xdr:ext cx="637493" cy="711334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010025" y="3359944"/>
          <a:ext cx="608949" cy="67390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4000" b="0" i="0" u="none" strike="noStrike" baseline="0">
              <a:solidFill>
                <a:srgbClr val="004E7B"/>
              </a:solidFill>
              <a:latin typeface="Franklin Gothic Medium" panose="020B0603020102020204" pitchFamily="34" charset="0"/>
            </a:rPr>
            <a:t>1.</a:t>
          </a:r>
        </a:p>
      </xdr:txBody>
    </xdr:sp>
    <xdr:clientData/>
  </xdr:oneCellAnchor>
  <xdr:twoCellAnchor editAs="oneCell">
    <xdr:from>
      <xdr:col>2</xdr:col>
      <xdr:colOff>76200</xdr:colOff>
      <xdr:row>38</xdr:row>
      <xdr:rowOff>133351</xdr:rowOff>
    </xdr:from>
    <xdr:to>
      <xdr:col>7</xdr:col>
      <xdr:colOff>180975</xdr:colOff>
      <xdr:row>44</xdr:row>
      <xdr:rowOff>130970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1135856" y="7408070"/>
          <a:ext cx="3128963" cy="997744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Im Excel Tool „Beleg“ anklicken, umrahmte Felder ergänzen, Beleg ausdrucken, und diese zusammen mit den Vertragsunterlagen an Cembra Money Bank AG senden. </a:t>
          </a:r>
        </a:p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Ein Exemplar ist für Ihre Akten bestimmt. </a:t>
          </a:r>
          <a:endParaRPr lang="en-US" sz="1200" b="0" i="0" u="none" strike="noStrike" baseline="0">
            <a:solidFill>
              <a:srgbClr val="004E7B"/>
            </a:solidFill>
            <a:latin typeface="Franklin Gothic Book" panose="020B0503020102020204" pitchFamily="34" charset="0"/>
            <a:cs typeface="Arial"/>
          </a:endParaRPr>
        </a:p>
        <a:p>
          <a:pPr algn="l" rtl="0">
            <a:lnSpc>
              <a:spcPts val="1200"/>
            </a:lnSpc>
            <a:defRPr sz="1000"/>
          </a:pPr>
          <a:endParaRPr lang="en-US" sz="1200" b="0" i="0" u="none" strike="noStrike" baseline="0">
            <a:solidFill>
              <a:srgbClr val="004E7B"/>
            </a:solidFill>
            <a:latin typeface="Franklin Gothic Book" panose="020B0503020102020204" pitchFamily="34" charset="0"/>
            <a:cs typeface="Arial"/>
          </a:endParaRPr>
        </a:p>
      </xdr:txBody>
    </xdr:sp>
    <xdr:clientData/>
  </xdr:twoCellAnchor>
  <xdr:oneCellAnchor>
    <xdr:from>
      <xdr:col>1</xdr:col>
      <xdr:colOff>85725</xdr:colOff>
      <xdr:row>38</xdr:row>
      <xdr:rowOff>142875</xdr:rowOff>
    </xdr:from>
    <xdr:ext cx="628281" cy="721214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530225" y="7356475"/>
          <a:ext cx="608949" cy="67390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4000" b="0" i="0" u="none" strike="noStrike" baseline="0">
              <a:solidFill>
                <a:srgbClr val="004E7B"/>
              </a:solidFill>
              <a:latin typeface="Franklin Gothic Medium" panose="020B0603020102020204" pitchFamily="34" charset="0"/>
            </a:rPr>
            <a:t>2.</a:t>
          </a:r>
        </a:p>
      </xdr:txBody>
    </xdr:sp>
    <xdr:clientData/>
  </xdr:oneCellAnchor>
  <xdr:twoCellAnchor editAs="oneCell">
    <xdr:from>
      <xdr:col>8</xdr:col>
      <xdr:colOff>200321</xdr:colOff>
      <xdr:row>28</xdr:row>
      <xdr:rowOff>78441</xdr:rowOff>
    </xdr:from>
    <xdr:to>
      <xdr:col>11</xdr:col>
      <xdr:colOff>400346</xdr:colOff>
      <xdr:row>32</xdr:row>
      <xdr:rowOff>44450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4884380" y="5423647"/>
          <a:ext cx="2015378" cy="593538"/>
        </a:xfrm>
        <a:prstGeom prst="rect">
          <a:avLst/>
        </a:prstGeom>
        <a:solidFill>
          <a:srgbClr val="9EC312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Finanzierungs-Nehmer, Finanzierungs-Vertragnummer, Finanzierungs-Vertragsdatum und Datum ausf</a:t>
          </a:r>
          <a:r>
            <a:rPr lang="en-US" sz="10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  <a:cs typeface="Arial"/>
            </a:rPr>
            <a:t>ü</a:t>
          </a:r>
          <a:r>
            <a:rPr lang="en-US" sz="10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llen</a:t>
          </a:r>
        </a:p>
        <a:p>
          <a:pPr algn="l" rtl="0">
            <a:lnSpc>
              <a:spcPts val="1300"/>
            </a:lnSpc>
            <a:defRPr sz="1000"/>
          </a:pPr>
          <a:endParaRPr lang="en-US" sz="1000" b="0" i="0" u="none" strike="noStrike" baseline="0">
            <a:solidFill>
              <a:srgbClr val="004E7B"/>
            </a:solidFill>
            <a:latin typeface="Franklin Gothic Book" panose="020B0503020102020204" pitchFamily="34" charset="0"/>
          </a:endParaRPr>
        </a:p>
      </xdr:txBody>
    </xdr:sp>
    <xdr:clientData/>
  </xdr:twoCellAnchor>
  <xdr:oneCellAnchor>
    <xdr:from>
      <xdr:col>1</xdr:col>
      <xdr:colOff>85725</xdr:colOff>
      <xdr:row>48</xdr:row>
      <xdr:rowOff>123825</xdr:rowOff>
    </xdr:from>
    <xdr:ext cx="628281" cy="702110"/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530225" y="8988425"/>
          <a:ext cx="608949" cy="67390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n-US" sz="4000" b="0" i="0" u="none" strike="noStrike" baseline="0">
              <a:solidFill>
                <a:srgbClr val="004E7B"/>
              </a:solidFill>
              <a:latin typeface="Franklin Gothic Medium" panose="020B0603020102020204" pitchFamily="34" charset="0"/>
            </a:rPr>
            <a:t>3.</a:t>
          </a:r>
        </a:p>
      </xdr:txBody>
    </xdr:sp>
    <xdr:clientData/>
  </xdr:oneCellAnchor>
  <xdr:twoCellAnchor editAs="oneCell">
    <xdr:from>
      <xdr:col>2</xdr:col>
      <xdr:colOff>76200</xdr:colOff>
      <xdr:row>49</xdr:row>
      <xdr:rowOff>64299</xdr:rowOff>
    </xdr:from>
    <xdr:to>
      <xdr:col>7</xdr:col>
      <xdr:colOff>121444</xdr:colOff>
      <xdr:row>52</xdr:row>
      <xdr:rowOff>23817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1135856" y="9172580"/>
          <a:ext cx="3069432" cy="45958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300"/>
            </a:lnSpc>
            <a:defRPr sz="1000"/>
          </a:pP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Die Entgeltminderung wird vom Kreditbetrag </a:t>
          </a:r>
        </a:p>
        <a:p>
          <a:pPr algn="l" rtl="0">
            <a:lnSpc>
              <a:spcPct val="100000"/>
            </a:lnSpc>
            <a:defRPr sz="1000"/>
          </a:pPr>
          <a:r>
            <a:rPr lang="en-US" sz="1200" b="0" i="0" u="none" strike="noStrike" baseline="0">
              <a:solidFill>
                <a:srgbClr val="004E7B"/>
              </a:solidFill>
              <a:latin typeface="Franklin Gothic Book" panose="020B0503020102020204" pitchFamily="34" charset="0"/>
            </a:rPr>
            <a:t>in Abzug gebracht.</a:t>
          </a:r>
        </a:p>
      </xdr:txBody>
    </xdr:sp>
    <xdr:clientData/>
  </xdr:twoCellAnchor>
  <xdr:twoCellAnchor>
    <xdr:from>
      <xdr:col>9</xdr:col>
      <xdr:colOff>609600</xdr:colOff>
      <xdr:row>32</xdr:row>
      <xdr:rowOff>38100</xdr:rowOff>
    </xdr:from>
    <xdr:to>
      <xdr:col>9</xdr:col>
      <xdr:colOff>609600</xdr:colOff>
      <xdr:row>39</xdr:row>
      <xdr:rowOff>28575</xdr:rowOff>
    </xdr:to>
    <xdr:sp macro="" textlink="">
      <xdr:nvSpPr>
        <xdr:cNvPr id="1875" name="Line 11"/>
        <xdr:cNvSpPr>
          <a:spLocks noChangeShapeType="1"/>
        </xdr:cNvSpPr>
      </xdr:nvSpPr>
      <xdr:spPr bwMode="auto">
        <a:xfrm flipH="1">
          <a:off x="5924550" y="6162675"/>
          <a:ext cx="0" cy="1123950"/>
        </a:xfrm>
        <a:prstGeom prst="line">
          <a:avLst/>
        </a:prstGeom>
        <a:noFill/>
        <a:ln w="9525">
          <a:solidFill>
            <a:srgbClr val="004E7B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447675</xdr:colOff>
      <xdr:row>0</xdr:row>
      <xdr:rowOff>200025</xdr:rowOff>
    </xdr:from>
    <xdr:to>
      <xdr:col>2</xdr:col>
      <xdr:colOff>476250</xdr:colOff>
      <xdr:row>3</xdr:row>
      <xdr:rowOff>66675</xdr:rowOff>
    </xdr:to>
    <xdr:pic>
      <xdr:nvPicPr>
        <xdr:cNvPr id="1877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" y="200025"/>
          <a:ext cx="108585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604837</xdr:colOff>
      <xdr:row>13</xdr:row>
      <xdr:rowOff>111919</xdr:rowOff>
    </xdr:from>
    <xdr:to>
      <xdr:col>6</xdr:col>
      <xdr:colOff>99248</xdr:colOff>
      <xdr:row>35</xdr:row>
      <xdr:rowOff>150436</xdr:rowOff>
    </xdr:to>
    <xdr:pic>
      <xdr:nvPicPr>
        <xdr:cNvPr id="18" name="Picture 17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760" b="2326"/>
        <a:stretch/>
      </xdr:blipFill>
      <xdr:spPr>
        <a:xfrm>
          <a:off x="1053072" y="3103890"/>
          <a:ext cx="2520000" cy="348992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4</xdr:row>
      <xdr:rowOff>123825</xdr:rowOff>
    </xdr:from>
    <xdr:to>
      <xdr:col>13</xdr:col>
      <xdr:colOff>590550</xdr:colOff>
      <xdr:row>41</xdr:row>
      <xdr:rowOff>47625</xdr:rowOff>
    </xdr:to>
    <xdr:pic>
      <xdr:nvPicPr>
        <xdr:cNvPr id="7190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771525"/>
          <a:ext cx="5029200" cy="616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2b.cembra.ch/de/auto/zinss%C3%A4tze-und-kondition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J60"/>
  <sheetViews>
    <sheetView showGridLines="0" showRowColHeaders="0" tabSelected="1" topLeftCell="B1" zoomScale="85" zoomScaleNormal="85" workbookViewId="0">
      <selection activeCell="E12" sqref="E12:G12"/>
    </sheetView>
  </sheetViews>
  <sheetFormatPr defaultRowHeight="13.5"/>
  <cols>
    <col min="1" max="1" width="21.7109375" style="5" hidden="1" customWidth="1"/>
    <col min="2" max="2" width="6.7109375" style="5" customWidth="1"/>
    <col min="3" max="3" width="1.42578125" style="5" customWidth="1"/>
    <col min="4" max="4" width="35.7109375" style="5" customWidth="1"/>
    <col min="5" max="5" width="20.42578125" style="5" customWidth="1"/>
    <col min="6" max="6" width="12.7109375" style="5" customWidth="1"/>
    <col min="7" max="7" width="7.5703125" style="5" customWidth="1"/>
    <col min="8" max="8" width="5" style="5" hidden="1" customWidth="1"/>
    <col min="9" max="9" width="18.5703125" style="5" customWidth="1"/>
    <col min="10" max="10" width="17.7109375" style="5" customWidth="1"/>
    <col min="11" max="11" width="17.7109375" style="6" customWidth="1"/>
    <col min="12" max="12" width="50.140625" style="5" hidden="1" customWidth="1"/>
    <col min="13" max="13" width="4.7109375" style="5" customWidth="1"/>
    <col min="14" max="17" width="9.140625" style="5"/>
    <col min="18" max="18" width="13.140625" style="5" bestFit="1" customWidth="1"/>
    <col min="19" max="32" width="9.140625" style="5"/>
    <col min="33" max="33" width="9.5703125" style="5" customWidth="1"/>
    <col min="34" max="34" width="18.28515625" style="5" customWidth="1"/>
    <col min="35" max="35" width="9.5703125" style="6" customWidth="1"/>
    <col min="36" max="36" width="9.85546875" style="6" customWidth="1"/>
    <col min="37" max="16384" width="9.140625" style="5"/>
  </cols>
  <sheetData>
    <row r="1" spans="2:14" ht="15.75" customHeight="1">
      <c r="B1" s="3"/>
      <c r="C1" s="3"/>
      <c r="D1" s="3"/>
      <c r="E1" s="3"/>
      <c r="F1" s="3"/>
      <c r="G1" s="3"/>
      <c r="H1" s="48"/>
      <c r="I1" s="48"/>
      <c r="J1" s="48"/>
      <c r="K1" s="49"/>
      <c r="L1" s="48"/>
      <c r="M1" s="48"/>
    </row>
    <row r="2" spans="2:14" ht="84" customHeight="1">
      <c r="B2" s="3"/>
      <c r="C2" s="3"/>
      <c r="D2" s="3"/>
      <c r="E2" s="3"/>
      <c r="F2" s="3"/>
      <c r="G2" s="3"/>
      <c r="H2" s="48"/>
      <c r="I2" s="48"/>
      <c r="J2" s="48"/>
      <c r="K2" s="49"/>
      <c r="L2" s="48"/>
      <c r="M2" s="48"/>
    </row>
    <row r="3" spans="2:14">
      <c r="B3" s="3"/>
      <c r="C3" s="3"/>
      <c r="D3" s="3"/>
      <c r="E3" s="3"/>
      <c r="F3" s="3"/>
      <c r="G3" s="3"/>
      <c r="H3" s="48"/>
      <c r="I3" s="48"/>
      <c r="J3" s="48"/>
      <c r="K3" s="49"/>
      <c r="L3" s="48"/>
      <c r="M3" s="48"/>
    </row>
    <row r="4" spans="2:14" ht="15" customHeight="1">
      <c r="B4" s="3"/>
      <c r="C4" s="3"/>
      <c r="D4" s="3"/>
      <c r="E4" s="3"/>
      <c r="F4" s="3"/>
      <c r="G4" s="3"/>
      <c r="H4" s="48"/>
      <c r="I4" s="48"/>
      <c r="J4" s="48"/>
      <c r="K4" s="49"/>
      <c r="L4" s="48"/>
      <c r="M4" s="48"/>
    </row>
    <row r="5" spans="2:14" ht="121.5" customHeight="1">
      <c r="B5" s="3"/>
      <c r="C5" s="3"/>
      <c r="D5" s="50" t="s">
        <v>49</v>
      </c>
      <c r="E5" s="3"/>
      <c r="F5" s="3"/>
      <c r="G5" s="3"/>
      <c r="H5" s="48"/>
      <c r="I5" s="48"/>
      <c r="J5" s="48"/>
      <c r="K5" s="49"/>
      <c r="L5" s="48"/>
      <c r="M5" s="48"/>
    </row>
    <row r="6" spans="2:14">
      <c r="B6" s="3"/>
      <c r="C6" s="3"/>
      <c r="D6" s="3"/>
      <c r="E6" s="3"/>
      <c r="F6" s="3"/>
      <c r="G6" s="3"/>
      <c r="H6" s="3"/>
      <c r="I6" s="3"/>
      <c r="J6" s="3"/>
      <c r="K6" s="4"/>
      <c r="L6" s="3"/>
      <c r="M6" s="3"/>
    </row>
    <row r="7" spans="2:14" ht="26.25" customHeight="1">
      <c r="B7" s="3"/>
      <c r="C7" s="3"/>
      <c r="D7" s="9" t="s">
        <v>43</v>
      </c>
      <c r="E7" s="9"/>
      <c r="F7" s="9"/>
      <c r="G7" s="9"/>
      <c r="H7" s="9"/>
      <c r="I7" s="9"/>
      <c r="J7" s="9"/>
      <c r="K7" s="10"/>
      <c r="L7" s="9"/>
      <c r="M7" s="9"/>
    </row>
    <row r="8" spans="2:14" ht="33" customHeight="1">
      <c r="B8" s="3"/>
      <c r="C8" s="3"/>
      <c r="D8" s="8" t="s">
        <v>50</v>
      </c>
      <c r="E8" s="9"/>
      <c r="F8" s="9"/>
      <c r="G8" s="9"/>
      <c r="H8" s="9"/>
      <c r="I8" s="9"/>
      <c r="J8" s="9"/>
      <c r="K8" s="10"/>
      <c r="L8" s="9"/>
      <c r="M8" s="9"/>
    </row>
    <row r="9" spans="2:14" ht="22.5" customHeight="1">
      <c r="B9" s="11"/>
      <c r="C9" s="11"/>
      <c r="D9" s="56" t="s">
        <v>31</v>
      </c>
      <c r="E9" s="12"/>
      <c r="F9" s="12"/>
      <c r="G9" s="9"/>
      <c r="H9" s="9"/>
      <c r="I9" s="56" t="s">
        <v>0</v>
      </c>
      <c r="J9" s="9"/>
      <c r="K9" s="9"/>
      <c r="L9" s="3"/>
      <c r="M9" s="3"/>
    </row>
    <row r="10" spans="2:14" ht="5.25" hidden="1" customHeight="1">
      <c r="B10" s="11"/>
      <c r="C10" s="11"/>
      <c r="D10" s="13"/>
      <c r="E10" s="13"/>
      <c r="F10" s="13"/>
      <c r="G10" s="9"/>
      <c r="H10" s="13"/>
      <c r="I10" s="13"/>
      <c r="J10" s="9"/>
      <c r="K10" s="9"/>
      <c r="L10" s="3"/>
      <c r="M10" s="3"/>
    </row>
    <row r="11" spans="2:14" ht="7.5" customHeight="1">
      <c r="B11" s="11"/>
      <c r="C11" s="11"/>
      <c r="D11" s="13"/>
      <c r="E11" s="13"/>
      <c r="F11" s="13"/>
      <c r="G11" s="9"/>
      <c r="H11" s="13"/>
      <c r="I11" s="13"/>
      <c r="J11" s="9"/>
      <c r="K11" s="9"/>
      <c r="L11" s="3"/>
      <c r="M11" s="3"/>
    </row>
    <row r="12" spans="2:14" ht="18.75" customHeight="1">
      <c r="B12" s="3"/>
      <c r="C12" s="3"/>
      <c r="D12" s="8" t="s">
        <v>32</v>
      </c>
      <c r="E12" s="149" t="s">
        <v>34</v>
      </c>
      <c r="F12" s="149"/>
      <c r="G12" s="149"/>
      <c r="H12" s="8"/>
      <c r="I12" s="8" t="s">
        <v>52</v>
      </c>
      <c r="J12" s="158"/>
      <c r="K12" s="159"/>
      <c r="L12" s="106"/>
      <c r="M12" s="3"/>
    </row>
    <row r="13" spans="2:14" ht="7.5" customHeight="1">
      <c r="B13" s="3"/>
      <c r="C13" s="3"/>
      <c r="D13" s="8"/>
      <c r="E13" s="15"/>
      <c r="F13" s="15"/>
      <c r="G13" s="15"/>
      <c r="H13" s="8"/>
      <c r="I13" s="8"/>
      <c r="J13" s="16"/>
      <c r="K13" s="16"/>
      <c r="L13" s="106"/>
      <c r="M13" s="3"/>
    </row>
    <row r="14" spans="2:14" ht="18.75" customHeight="1">
      <c r="B14" s="3"/>
      <c r="C14" s="3"/>
      <c r="D14" s="8" t="s">
        <v>1</v>
      </c>
      <c r="E14" s="149" t="s">
        <v>38</v>
      </c>
      <c r="F14" s="149"/>
      <c r="G14" s="149"/>
      <c r="H14" s="8"/>
      <c r="I14" s="8" t="s">
        <v>2</v>
      </c>
      <c r="J14" s="158"/>
      <c r="K14" s="159"/>
      <c r="L14" s="106"/>
      <c r="M14" s="3"/>
    </row>
    <row r="15" spans="2:14" ht="7.5" customHeight="1">
      <c r="B15" s="3"/>
      <c r="C15" s="3"/>
      <c r="D15" s="8"/>
      <c r="E15" s="15"/>
      <c r="F15" s="15"/>
      <c r="G15" s="15"/>
      <c r="H15" s="8"/>
      <c r="I15" s="8"/>
      <c r="J15" s="16"/>
      <c r="K15" s="16"/>
      <c r="L15" s="106"/>
      <c r="M15" s="3"/>
      <c r="N15" s="17"/>
    </row>
    <row r="16" spans="2:14" ht="18.75" customHeight="1">
      <c r="B16" s="3"/>
      <c r="C16" s="3"/>
      <c r="D16" s="8" t="s">
        <v>4</v>
      </c>
      <c r="E16" s="149">
        <v>9242</v>
      </c>
      <c r="F16" s="149"/>
      <c r="G16" s="149"/>
      <c r="H16" s="8"/>
      <c r="I16" s="8" t="s">
        <v>3</v>
      </c>
      <c r="J16" s="158"/>
      <c r="K16" s="159"/>
      <c r="L16" s="106"/>
      <c r="M16" s="3"/>
    </row>
    <row r="17" spans="2:13" ht="9.75" customHeight="1">
      <c r="B17" s="3"/>
      <c r="C17" s="3"/>
      <c r="D17" s="8"/>
      <c r="E17" s="15"/>
      <c r="F17" s="15"/>
      <c r="G17" s="15"/>
      <c r="H17" s="8"/>
      <c r="I17" s="8"/>
      <c r="J17" s="16"/>
      <c r="K17" s="16"/>
      <c r="L17" s="106"/>
      <c r="M17" s="3"/>
    </row>
    <row r="18" spans="2:13" ht="18.75" customHeight="1">
      <c r="B18" s="3"/>
      <c r="C18" s="3"/>
      <c r="D18" s="8" t="s">
        <v>3</v>
      </c>
      <c r="E18" s="149" t="s">
        <v>35</v>
      </c>
      <c r="F18" s="149"/>
      <c r="G18" s="149"/>
      <c r="H18" s="8"/>
      <c r="I18" s="8"/>
      <c r="J18" s="16"/>
      <c r="K18" s="16"/>
      <c r="L18" s="106"/>
      <c r="M18" s="3"/>
    </row>
    <row r="19" spans="2:13" ht="7.5" customHeight="1">
      <c r="B19" s="3"/>
      <c r="C19" s="3"/>
      <c r="D19" s="8"/>
      <c r="E19" s="15"/>
      <c r="F19" s="15"/>
      <c r="G19" s="15"/>
      <c r="H19" s="8"/>
      <c r="I19" s="8"/>
      <c r="J19" s="16"/>
      <c r="K19" s="16"/>
      <c r="L19" s="106"/>
      <c r="M19" s="3"/>
    </row>
    <row r="20" spans="2:13" ht="18.75" customHeight="1">
      <c r="B20" s="3"/>
      <c r="C20" s="3"/>
      <c r="D20" s="8" t="s">
        <v>33</v>
      </c>
      <c r="E20" s="149" t="s">
        <v>36</v>
      </c>
      <c r="F20" s="149"/>
      <c r="G20" s="149"/>
      <c r="H20" s="8"/>
      <c r="I20" s="8" t="s">
        <v>5</v>
      </c>
      <c r="J20" s="151"/>
      <c r="K20" s="152"/>
      <c r="L20" s="106"/>
      <c r="M20" s="3"/>
    </row>
    <row r="21" spans="2:13" ht="7.5" customHeight="1">
      <c r="B21" s="3"/>
      <c r="C21" s="3"/>
      <c r="D21" s="8"/>
      <c r="E21" s="16"/>
      <c r="F21" s="16"/>
      <c r="G21" s="16"/>
      <c r="H21" s="8"/>
      <c r="I21" s="8"/>
      <c r="J21" s="16"/>
      <c r="K21" s="16"/>
      <c r="L21" s="106"/>
      <c r="M21" s="3"/>
    </row>
    <row r="22" spans="2:13" ht="18.75" hidden="1" customHeight="1">
      <c r="B22" s="3"/>
      <c r="C22" s="3"/>
      <c r="D22" s="8"/>
      <c r="E22" s="150"/>
      <c r="F22" s="150"/>
      <c r="G22" s="150"/>
      <c r="H22" s="8"/>
      <c r="I22" s="3"/>
      <c r="J22" s="3"/>
      <c r="K22" s="4"/>
      <c r="L22" s="18"/>
      <c r="M22" s="3"/>
    </row>
    <row r="23" spans="2:13" ht="18.75" customHeight="1">
      <c r="B23" s="3"/>
      <c r="C23" s="19"/>
      <c r="D23" s="20"/>
      <c r="E23" s="20"/>
      <c r="F23" s="20"/>
      <c r="G23" s="20"/>
      <c r="H23" s="20"/>
      <c r="I23" s="20"/>
      <c r="J23" s="20"/>
      <c r="K23" s="20"/>
      <c r="L23" s="19"/>
      <c r="M23" s="3"/>
    </row>
    <row r="24" spans="2:13" ht="9" customHeight="1">
      <c r="B24" s="3"/>
      <c r="C24" s="3"/>
      <c r="D24" s="9"/>
      <c r="E24" s="9"/>
      <c r="F24" s="9"/>
      <c r="G24" s="9"/>
      <c r="H24" s="9"/>
      <c r="I24" s="9"/>
      <c r="J24" s="9"/>
      <c r="K24" s="9"/>
      <c r="L24" s="3"/>
      <c r="M24" s="3"/>
    </row>
    <row r="25" spans="2:13" ht="26.25" customHeight="1">
      <c r="B25" s="3"/>
      <c r="C25" s="3"/>
      <c r="D25" s="56" t="s">
        <v>6</v>
      </c>
      <c r="E25" s="12"/>
      <c r="F25" s="12"/>
      <c r="G25" s="9"/>
      <c r="H25" s="9"/>
      <c r="I25" s="9"/>
      <c r="J25" s="9"/>
      <c r="K25" s="9"/>
      <c r="L25" s="3"/>
      <c r="M25" s="3"/>
    </row>
    <row r="26" spans="2:13" ht="9" customHeight="1">
      <c r="B26" s="11"/>
      <c r="C26" s="11"/>
      <c r="D26" s="13"/>
      <c r="E26" s="13"/>
      <c r="F26" s="13"/>
      <c r="G26" s="13"/>
      <c r="H26" s="9"/>
      <c r="I26" s="9"/>
      <c r="J26" s="9"/>
      <c r="K26" s="9"/>
      <c r="L26" s="3"/>
      <c r="M26" s="3"/>
    </row>
    <row r="27" spans="2:13" ht="15" customHeight="1">
      <c r="B27" s="11"/>
      <c r="C27" s="11"/>
      <c r="D27" s="9" t="s">
        <v>9</v>
      </c>
      <c r="E27" s="109">
        <v>50000</v>
      </c>
      <c r="F27" s="9"/>
      <c r="G27" s="9"/>
      <c r="H27" s="9"/>
      <c r="I27" s="9" t="s">
        <v>7</v>
      </c>
      <c r="J27" s="156"/>
      <c r="K27" s="157"/>
      <c r="L27" s="108"/>
      <c r="M27" s="3"/>
    </row>
    <row r="28" spans="2:13" ht="16.5" customHeight="1">
      <c r="B28" s="3"/>
      <c r="C28" s="3"/>
      <c r="D28" s="9"/>
      <c r="E28" s="9"/>
      <c r="F28" s="21"/>
      <c r="G28" s="21"/>
      <c r="H28" s="9"/>
      <c r="I28" s="9"/>
      <c r="J28" s="9"/>
      <c r="K28" s="10"/>
      <c r="L28" s="3"/>
      <c r="M28" s="3"/>
    </row>
    <row r="29" spans="2:13" ht="15" customHeight="1">
      <c r="B29" s="3"/>
      <c r="C29" s="3"/>
      <c r="D29" s="9"/>
      <c r="E29" s="9"/>
      <c r="F29" s="53">
        <v>1</v>
      </c>
      <c r="G29" s="9"/>
      <c r="H29" s="9"/>
      <c r="I29" s="9" t="s">
        <v>8</v>
      </c>
      <c r="J29" s="154"/>
      <c r="K29" s="155"/>
      <c r="L29" s="3"/>
      <c r="M29" s="3"/>
    </row>
    <row r="30" spans="2:13" ht="24" customHeight="1">
      <c r="B30" s="3"/>
      <c r="C30" s="19"/>
      <c r="D30" s="20"/>
      <c r="E30" s="20"/>
      <c r="F30" s="20"/>
      <c r="G30" s="20"/>
      <c r="H30" s="20"/>
      <c r="I30" s="20"/>
      <c r="J30" s="20"/>
      <c r="K30" s="20"/>
      <c r="L30" s="19"/>
      <c r="M30" s="3"/>
    </row>
    <row r="31" spans="2:13" ht="9.75" customHeight="1">
      <c r="B31" s="3"/>
      <c r="C31" s="3"/>
      <c r="D31" s="9"/>
      <c r="E31" s="12"/>
      <c r="F31" s="12"/>
      <c r="G31" s="9"/>
      <c r="H31" s="9"/>
      <c r="I31" s="9"/>
      <c r="J31" s="9"/>
      <c r="K31" s="9"/>
      <c r="L31" s="3"/>
      <c r="M31" s="3"/>
    </row>
    <row r="32" spans="2:13" ht="22.5" customHeight="1">
      <c r="B32" s="3"/>
      <c r="C32" s="3"/>
      <c r="D32" s="56" t="s">
        <v>44</v>
      </c>
      <c r="E32" s="9"/>
      <c r="F32" s="9"/>
      <c r="G32" s="10"/>
      <c r="H32" s="9"/>
      <c r="I32" s="9"/>
      <c r="J32" s="9"/>
      <c r="K32" s="10"/>
      <c r="L32" s="3"/>
      <c r="M32" s="3"/>
    </row>
    <row r="33" spans="2:36" ht="15" customHeight="1">
      <c r="B33" s="3"/>
      <c r="C33" s="3"/>
      <c r="D33" s="9"/>
      <c r="E33" s="9"/>
      <c r="F33" s="9"/>
      <c r="G33" s="10"/>
      <c r="H33" s="9"/>
      <c r="I33" s="9"/>
      <c r="J33" s="9"/>
      <c r="K33" s="10"/>
      <c r="L33" s="3"/>
      <c r="M33" s="3"/>
    </row>
    <row r="34" spans="2:36" ht="15" customHeight="1">
      <c r="B34" s="3"/>
      <c r="C34" s="3"/>
      <c r="D34" s="9" t="s">
        <v>91</v>
      </c>
      <c r="E34" s="110">
        <v>72</v>
      </c>
      <c r="F34" s="53">
        <v>72</v>
      </c>
      <c r="G34" s="23"/>
      <c r="H34" s="9"/>
      <c r="I34" s="9" t="s">
        <v>82</v>
      </c>
      <c r="J34" s="9"/>
      <c r="K34" s="9"/>
      <c r="L34" s="3"/>
      <c r="M34" s="3"/>
    </row>
    <row r="35" spans="2:36" ht="15" customHeight="1">
      <c r="B35" s="3"/>
      <c r="C35" s="3"/>
      <c r="D35" s="52" t="str">
        <f>CONCATENATE(" bis ",F34," Monate möglich")</f>
        <v xml:space="preserve"> bis 72 Monate möglich</v>
      </c>
      <c r="E35" s="10"/>
      <c r="F35" s="9"/>
      <c r="G35" s="10"/>
      <c r="H35" s="9"/>
      <c r="I35" s="9"/>
      <c r="J35" s="9"/>
      <c r="K35" s="10"/>
      <c r="L35" s="3"/>
      <c r="M35" s="3"/>
    </row>
    <row r="36" spans="2:36" ht="15" customHeight="1">
      <c r="B36" s="3"/>
      <c r="C36" s="3"/>
      <c r="D36" s="9" t="s">
        <v>10</v>
      </c>
      <c r="E36" s="109">
        <v>0</v>
      </c>
      <c r="F36" s="24"/>
      <c r="G36" s="23"/>
      <c r="H36" s="9"/>
      <c r="I36" s="9"/>
      <c r="J36" s="9"/>
      <c r="K36" s="10"/>
      <c r="L36" s="3"/>
      <c r="M36" s="3"/>
    </row>
    <row r="37" spans="2:36" ht="15" customHeight="1">
      <c r="B37" s="3"/>
      <c r="C37" s="3"/>
      <c r="D37" s="9"/>
      <c r="E37" s="10"/>
      <c r="F37" s="3"/>
      <c r="G37" s="10"/>
      <c r="H37" s="9"/>
      <c r="I37" s="3"/>
      <c r="J37" s="9"/>
      <c r="K37" s="10"/>
      <c r="L37" s="3"/>
      <c r="M37" s="3"/>
    </row>
    <row r="38" spans="2:36" ht="18.75" customHeight="1">
      <c r="B38" s="3"/>
      <c r="C38" s="3"/>
      <c r="D38" s="9" t="s">
        <v>30</v>
      </c>
      <c r="E38" s="112">
        <f>E27-E36</f>
        <v>50000</v>
      </c>
      <c r="F38" s="52">
        <v>500</v>
      </c>
      <c r="G38" s="52"/>
      <c r="H38" s="9"/>
      <c r="I38" s="9"/>
      <c r="J38" s="9"/>
      <c r="K38" s="9"/>
      <c r="L38" s="3"/>
      <c r="M38" s="3"/>
    </row>
    <row r="39" spans="2:36" ht="13.5" customHeight="1">
      <c r="B39" s="3"/>
      <c r="C39" s="3"/>
      <c r="D39" s="3" t="s">
        <v>53</v>
      </c>
      <c r="E39" s="25"/>
      <c r="F39" s="9"/>
      <c r="G39" s="9"/>
      <c r="H39" s="9"/>
      <c r="I39" s="9"/>
      <c r="J39" s="9"/>
      <c r="K39" s="9"/>
      <c r="L39" s="3"/>
      <c r="M39" s="3"/>
    </row>
    <row r="40" spans="2:36" ht="19.5" customHeight="1">
      <c r="B40" s="3"/>
      <c r="C40" s="26"/>
      <c r="D40" s="27"/>
      <c r="E40" s="27"/>
      <c r="F40" s="27"/>
      <c r="G40" s="27"/>
      <c r="H40" s="27"/>
      <c r="I40" s="27"/>
      <c r="J40" s="27"/>
      <c r="K40" s="27"/>
      <c r="L40" s="26"/>
      <c r="M40" s="3"/>
      <c r="R40" s="28"/>
    </row>
    <row r="41" spans="2:36" ht="13.5" customHeight="1">
      <c r="B41" s="3"/>
      <c r="C41" s="3"/>
      <c r="D41" s="9"/>
      <c r="E41" s="9"/>
      <c r="F41" s="9"/>
      <c r="G41" s="9"/>
      <c r="H41" s="9"/>
      <c r="I41" s="9"/>
      <c r="J41" s="9"/>
      <c r="K41" s="9"/>
      <c r="L41" s="3"/>
      <c r="M41" s="3"/>
    </row>
    <row r="42" spans="2:36" ht="21" customHeight="1">
      <c r="B42" s="3"/>
      <c r="C42" s="3"/>
      <c r="D42" s="56" t="s">
        <v>11</v>
      </c>
      <c r="E42" s="9"/>
      <c r="F42" s="9"/>
      <c r="G42" s="9"/>
      <c r="H42" s="9"/>
      <c r="I42" s="9"/>
      <c r="J42" s="9"/>
      <c r="K42" s="9"/>
      <c r="L42" s="3"/>
      <c r="M42" s="3"/>
      <c r="AI42" s="5"/>
      <c r="AJ42" s="5"/>
    </row>
    <row r="43" spans="2:36" ht="15" customHeight="1">
      <c r="B43" s="3"/>
      <c r="C43" s="3"/>
      <c r="D43" s="9"/>
      <c r="E43" s="9"/>
      <c r="F43" s="9"/>
      <c r="G43" s="9"/>
      <c r="H43" s="9"/>
      <c r="I43" s="9"/>
      <c r="J43" s="9"/>
      <c r="K43" s="9"/>
      <c r="L43" s="3"/>
      <c r="M43" s="3"/>
      <c r="AI43" s="5"/>
      <c r="AJ43" s="5"/>
    </row>
    <row r="44" spans="2:36" ht="15" customHeight="1">
      <c r="B44" s="3"/>
      <c r="C44" s="3"/>
      <c r="D44" s="9" t="s">
        <v>12</v>
      </c>
      <c r="E44" s="148">
        <v>9.9500000000000005E-2</v>
      </c>
      <c r="F44" s="16"/>
      <c r="G44" s="9" t="s">
        <v>77</v>
      </c>
      <c r="H44" s="9"/>
      <c r="I44" s="9"/>
      <c r="J44" s="9"/>
      <c r="K44" s="9"/>
      <c r="L44" s="3"/>
      <c r="M44" s="3"/>
      <c r="AI44" s="5"/>
      <c r="AJ44" s="5"/>
    </row>
    <row r="45" spans="2:36" ht="15" customHeight="1">
      <c r="B45" s="3"/>
      <c r="C45" s="3"/>
      <c r="D45" s="9"/>
      <c r="E45" s="9"/>
      <c r="F45" s="9"/>
      <c r="G45" s="9"/>
      <c r="H45" s="9"/>
      <c r="I45" s="9"/>
      <c r="J45" s="9"/>
      <c r="K45" s="9"/>
      <c r="L45" s="3"/>
      <c r="M45" s="3"/>
      <c r="AI45" s="5"/>
      <c r="AJ45" s="5"/>
    </row>
    <row r="46" spans="2:36" ht="15" customHeight="1">
      <c r="B46" s="3"/>
      <c r="C46" s="3"/>
      <c r="D46" s="9"/>
      <c r="E46" s="9"/>
      <c r="F46" s="9"/>
      <c r="G46" s="9"/>
      <c r="H46" s="9"/>
      <c r="I46" s="9"/>
      <c r="J46" s="9"/>
      <c r="K46" s="9"/>
      <c r="L46" s="3"/>
      <c r="M46" s="3"/>
      <c r="AI46" s="5"/>
      <c r="AJ46" s="5"/>
    </row>
    <row r="47" spans="2:36" ht="15" customHeight="1" thickBot="1">
      <c r="B47" s="3"/>
      <c r="C47" s="3"/>
      <c r="D47" s="9" t="s">
        <v>42</v>
      </c>
      <c r="E47" s="111">
        <v>0.06</v>
      </c>
      <c r="F47" s="29"/>
      <c r="G47" s="9" t="s">
        <v>78</v>
      </c>
      <c r="H47" s="9"/>
      <c r="I47" s="9"/>
      <c r="J47" s="9"/>
      <c r="K47" s="9"/>
      <c r="L47" s="3"/>
      <c r="M47" s="3"/>
      <c r="AI47" s="5"/>
      <c r="AJ47" s="5"/>
    </row>
    <row r="48" spans="2:36" ht="12" customHeight="1" thickTop="1">
      <c r="B48" s="3"/>
      <c r="C48" s="26"/>
      <c r="D48" s="26" t="s">
        <v>76</v>
      </c>
      <c r="E48" s="27"/>
      <c r="F48" s="27"/>
      <c r="G48" s="26" t="s">
        <v>79</v>
      </c>
      <c r="H48" s="27"/>
      <c r="I48" s="27"/>
      <c r="J48" s="27"/>
      <c r="K48" s="27"/>
      <c r="L48" s="26"/>
      <c r="M48" s="3"/>
      <c r="AI48" s="5"/>
      <c r="AJ48" s="5"/>
    </row>
    <row r="49" spans="1:36" ht="15" customHeight="1">
      <c r="B49" s="3"/>
      <c r="C49" s="3"/>
      <c r="D49" s="9"/>
      <c r="E49" s="9"/>
      <c r="F49" s="9"/>
      <c r="G49" s="9"/>
      <c r="H49" s="9"/>
      <c r="I49" s="9"/>
      <c r="J49" s="9"/>
      <c r="K49" s="9"/>
      <c r="L49" s="3"/>
      <c r="M49" s="3"/>
      <c r="AI49" s="5"/>
      <c r="AJ49" s="5"/>
    </row>
    <row r="50" spans="1:36" ht="21.75" customHeight="1">
      <c r="B50" s="3"/>
      <c r="C50" s="3"/>
      <c r="D50" s="56" t="s">
        <v>45</v>
      </c>
      <c r="E50" s="9"/>
      <c r="F50" s="9"/>
      <c r="G50" s="9"/>
      <c r="H50" s="9"/>
      <c r="I50" s="9"/>
      <c r="J50" s="9"/>
      <c r="K50" s="9"/>
      <c r="L50" s="3"/>
      <c r="M50" s="3"/>
      <c r="AI50" s="5"/>
      <c r="AJ50" s="5"/>
    </row>
    <row r="51" spans="1:36" ht="15" customHeight="1">
      <c r="B51" s="22"/>
      <c r="C51" s="22"/>
      <c r="D51" s="9"/>
      <c r="E51" s="9"/>
      <c r="F51" s="9"/>
      <c r="G51" s="33"/>
      <c r="H51" s="9"/>
      <c r="I51" s="9"/>
      <c r="J51" s="9"/>
      <c r="K51" s="10"/>
      <c r="L51" s="3"/>
      <c r="M51" s="3"/>
    </row>
    <row r="52" spans="1:36" ht="16.5">
      <c r="B52" s="3"/>
      <c r="C52" s="3"/>
      <c r="D52" s="8" t="s">
        <v>51</v>
      </c>
      <c r="E52" s="34" t="str">
        <f>CONCATENATE(E34," Monate à ")</f>
        <v xml:space="preserve">72 Monate à </v>
      </c>
      <c r="F52" s="153">
        <f>KALKULATION!B52</f>
        <v>874.15000000000009</v>
      </c>
      <c r="G52" s="153"/>
      <c r="H52" s="24"/>
      <c r="I52" s="9"/>
      <c r="J52" s="9"/>
      <c r="K52" s="10"/>
      <c r="L52" s="3"/>
      <c r="M52" s="3"/>
    </row>
    <row r="53" spans="1:36" s="35" customFormat="1" ht="16.5">
      <c r="B53" s="14"/>
      <c r="C53" s="14"/>
      <c r="D53" s="8"/>
      <c r="E53" s="8"/>
      <c r="F53" s="33"/>
      <c r="G53" s="8"/>
      <c r="H53" s="9"/>
      <c r="I53" s="9"/>
      <c r="J53" s="9"/>
      <c r="K53" s="10"/>
      <c r="L53" s="3"/>
      <c r="M53" s="36"/>
    </row>
    <row r="54" spans="1:36" ht="16.5">
      <c r="B54" s="22"/>
      <c r="C54" s="22"/>
      <c r="D54" s="37"/>
      <c r="E54" s="9"/>
      <c r="F54" s="38"/>
      <c r="G54" s="38"/>
      <c r="H54" s="9"/>
      <c r="I54" s="9"/>
      <c r="J54" s="9"/>
      <c r="K54" s="10"/>
      <c r="L54" s="3"/>
      <c r="M54" s="3"/>
      <c r="AI54" s="5"/>
      <c r="AJ54" s="5"/>
    </row>
    <row r="55" spans="1:36" ht="18" customHeight="1" thickBot="1">
      <c r="B55" s="22"/>
      <c r="C55" s="22"/>
      <c r="D55" s="39" t="s">
        <v>28</v>
      </c>
      <c r="E55" s="141">
        <f>KALKULATION!B63</f>
        <v>6114.9500000000007</v>
      </c>
      <c r="F55" s="40"/>
      <c r="G55" s="9"/>
      <c r="H55" s="9"/>
      <c r="I55" s="9"/>
      <c r="J55" s="9"/>
      <c r="K55" s="10"/>
      <c r="L55" s="22"/>
      <c r="M55" s="3"/>
    </row>
    <row r="56" spans="1:36" ht="15" customHeight="1" thickTop="1">
      <c r="B56" s="22"/>
      <c r="C56" s="22"/>
      <c r="D56" s="41"/>
      <c r="E56" s="42"/>
      <c r="F56" s="3"/>
      <c r="G56" s="3"/>
      <c r="H56" s="43"/>
      <c r="I56" s="9"/>
      <c r="J56" s="9"/>
      <c r="K56" s="10"/>
      <c r="L56" s="22"/>
      <c r="M56" s="3"/>
    </row>
    <row r="57" spans="1:36" ht="15" customHeight="1">
      <c r="B57" s="3"/>
      <c r="C57" s="3"/>
      <c r="D57" s="9" t="s">
        <v>39</v>
      </c>
      <c r="E57" s="55"/>
      <c r="F57" s="9"/>
      <c r="G57" s="3"/>
      <c r="H57" s="43"/>
      <c r="I57" s="9"/>
      <c r="J57" s="44"/>
      <c r="K57" s="44"/>
      <c r="L57" s="22"/>
      <c r="M57" s="3"/>
    </row>
    <row r="58" spans="1:36" ht="22.5" customHeight="1">
      <c r="B58" s="3"/>
      <c r="C58" s="3"/>
      <c r="D58" s="41"/>
      <c r="E58" s="42"/>
      <c r="F58" s="3"/>
      <c r="G58" s="3"/>
      <c r="H58" s="43"/>
      <c r="I58" s="9"/>
      <c r="J58" s="57" t="str">
        <f>CONCATENATE("(Unterschrift ",E12,")")</f>
        <v>(Unterschrift Muster AG)</v>
      </c>
      <c r="K58" s="30"/>
      <c r="L58" s="22"/>
      <c r="M58" s="3"/>
    </row>
    <row r="59" spans="1:36" ht="15" customHeight="1">
      <c r="B59" s="22"/>
      <c r="C59" s="22"/>
      <c r="D59" s="37"/>
      <c r="E59" s="42"/>
      <c r="F59" s="3"/>
      <c r="G59" s="3"/>
      <c r="H59" s="43"/>
      <c r="I59" s="9"/>
      <c r="J59" s="9"/>
      <c r="K59" s="10"/>
      <c r="L59" s="22"/>
      <c r="M59" s="3"/>
    </row>
    <row r="60" spans="1:36" ht="21.95" customHeight="1">
      <c r="A60" s="3"/>
      <c r="B60" s="3"/>
      <c r="C60" s="3"/>
      <c r="D60" s="46"/>
      <c r="E60" s="46"/>
      <c r="F60" s="46"/>
      <c r="G60" s="47"/>
      <c r="H60" s="3"/>
      <c r="I60" s="9"/>
      <c r="J60" s="9"/>
      <c r="K60" s="117" t="str">
        <f>KALKULATION!B66</f>
        <v>v 04.2023</v>
      </c>
      <c r="L60" s="22"/>
      <c r="M60" s="3"/>
    </row>
  </sheetData>
  <sheetProtection algorithmName="SHA-512" hashValue="tAV0YafwViu5eHoZhe6+ANFTHL+WPWOaTCRDWw8MvySdN3dmvBzF11cYMeEV/CK/+LHPWPXk5qCVVPnON1caYw==" saltValue="zl1wOcnBrB8Rk0126j6iXQ==" spinCount="100000" sheet="1" objects="1" scenarios="1" selectLockedCells="1"/>
  <mergeCells count="13">
    <mergeCell ref="E18:G18"/>
    <mergeCell ref="J12:K12"/>
    <mergeCell ref="J14:K14"/>
    <mergeCell ref="J16:K16"/>
    <mergeCell ref="E12:G12"/>
    <mergeCell ref="E14:G14"/>
    <mergeCell ref="E16:G16"/>
    <mergeCell ref="E20:G20"/>
    <mergeCell ref="E22:G22"/>
    <mergeCell ref="J20:K20"/>
    <mergeCell ref="F52:G52"/>
    <mergeCell ref="J29:K29"/>
    <mergeCell ref="J27:K27"/>
  </mergeCells>
  <phoneticPr fontId="0" type="noConversion"/>
  <conditionalFormatting sqref="D39">
    <cfRule type="expression" dxfId="1" priority="3" stopIfTrue="1">
      <formula>$E$38&lt;500</formula>
    </cfRule>
  </conditionalFormatting>
  <conditionalFormatting sqref="E34">
    <cfRule type="cellIs" dxfId="0" priority="6" stopIfTrue="1" operator="greaterThan">
      <formula>$F$34</formula>
    </cfRule>
  </conditionalFormatting>
  <dataValidations count="4">
    <dataValidation type="decimal" allowBlank="1" showInputMessage="1" showErrorMessage="1" error="Minimum: 0.10%_x000a_maximum: Referenz-Zinssatz" sqref="E47">
      <formula1>0.001</formula1>
      <formula2>E44</formula2>
    </dataValidation>
    <dataValidation type="whole" allowBlank="1" showInputMessage="1" showErrorMessage="1" sqref="F34">
      <formula1>6</formula1>
      <formula2>72</formula2>
    </dataValidation>
    <dataValidation type="whole" allowBlank="1" showInputMessage="1" showErrorMessage="1" error="von 6 bis 72 Monate" sqref="E34">
      <formula1>12</formula1>
      <formula2>72</formula2>
    </dataValidation>
    <dataValidation type="whole" operator="greaterThanOrEqual" allowBlank="1" showInputMessage="1" showErrorMessage="1" error="Finanzierungsbetrag mindestens CHF 500" sqref="E38">
      <formula1>F38</formula1>
    </dataValidation>
  </dataValidations>
  <printOptions horizontalCentered="1" verticalCentered="1"/>
  <pageMargins left="0.7" right="0.7" top="0.75" bottom="0.75" header="0.3" footer="0.3"/>
  <pageSetup paperSize="9" scale="6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84" r:id="rId4" name="Drop Down 136">
              <controlPr defaultSize="0" autoFill="0" autoLine="0" autoPict="0">
                <anchor moveWithCells="1" sizeWithCells="1">
                  <from>
                    <xdr:col>9</xdr:col>
                    <xdr:colOff>390525</xdr:colOff>
                    <xdr:row>42</xdr:row>
                    <xdr:rowOff>142875</xdr:rowOff>
                  </from>
                  <to>
                    <xdr:col>10</xdr:col>
                    <xdr:colOff>1152525</xdr:colOff>
                    <xdr:row>44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5" name="Drop Down 137">
              <controlPr defaultSize="0" autoFill="0" autoLine="0" autoPict="0">
                <anchor moveWithCells="1" sizeWithCells="1">
                  <from>
                    <xdr:col>9</xdr:col>
                    <xdr:colOff>390525</xdr:colOff>
                    <xdr:row>45</xdr:row>
                    <xdr:rowOff>104775</xdr:rowOff>
                  </from>
                  <to>
                    <xdr:col>10</xdr:col>
                    <xdr:colOff>1162050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6" name="Drop Down 147">
              <controlPr defaultSize="0" autoFill="0" autoLine="0" autoPict="0">
                <anchor moveWithCells="1" sizeWithCells="1">
                  <from>
                    <xdr:col>10</xdr:col>
                    <xdr:colOff>381000</xdr:colOff>
                    <xdr:row>32</xdr:row>
                    <xdr:rowOff>133350</xdr:rowOff>
                  </from>
                  <to>
                    <xdr:col>10</xdr:col>
                    <xdr:colOff>1095375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I55"/>
  <sheetViews>
    <sheetView showGridLines="0" showRowColHeaders="0" topLeftCell="B1" zoomScale="70" zoomScaleNormal="70" workbookViewId="0">
      <selection activeCell="F19" sqref="F19:H19"/>
    </sheetView>
  </sheetViews>
  <sheetFormatPr defaultRowHeight="13.5"/>
  <cols>
    <col min="1" max="1" width="17.140625" style="31" hidden="1" customWidth="1"/>
    <col min="2" max="2" width="6.5703125" style="31" customWidth="1"/>
    <col min="3" max="3" width="1.7109375" style="31" customWidth="1"/>
    <col min="4" max="4" width="57.5703125" style="31" customWidth="1"/>
    <col min="5" max="5" width="25" style="31" customWidth="1"/>
    <col min="6" max="6" width="21.28515625" style="99" customWidth="1"/>
    <col min="7" max="7" width="7.7109375" style="99" customWidth="1"/>
    <col min="8" max="8" width="12.5703125" style="31" customWidth="1"/>
    <col min="9" max="9" width="1.7109375" style="31" customWidth="1"/>
    <col min="10" max="10" width="4.7109375" style="31" customWidth="1"/>
    <col min="11" max="30" width="0" style="31" hidden="1" customWidth="1"/>
    <col min="31" max="31" width="9.5703125" style="31" hidden="1" customWidth="1"/>
    <col min="32" max="32" width="18.28515625" style="5" hidden="1" customWidth="1"/>
    <col min="33" max="33" width="9.5703125" style="6" hidden="1" customWidth="1"/>
    <col min="34" max="34" width="9.85546875" style="6" hidden="1" customWidth="1"/>
    <col min="35" max="85" width="0" style="31" hidden="1" customWidth="1"/>
    <col min="86" max="16384" width="9.140625" style="31"/>
  </cols>
  <sheetData>
    <row r="1" spans="2:34" ht="15.75" customHeight="1" thickBot="1">
      <c r="B1" s="30"/>
      <c r="C1" s="30"/>
      <c r="D1" s="58"/>
      <c r="E1" s="58"/>
      <c r="F1" s="59"/>
      <c r="G1" s="59"/>
      <c r="H1" s="58"/>
      <c r="I1" s="58"/>
      <c r="J1" s="30"/>
    </row>
    <row r="2" spans="2:34" ht="21">
      <c r="B2" s="30"/>
      <c r="C2" s="30"/>
      <c r="D2" s="30"/>
      <c r="E2" s="60"/>
      <c r="F2" s="59"/>
      <c r="G2" s="59"/>
      <c r="H2" s="58"/>
      <c r="I2" s="58"/>
      <c r="J2" s="30"/>
      <c r="AF2" s="61" t="s">
        <v>13</v>
      </c>
      <c r="AG2" s="62"/>
      <c r="AH2" s="63"/>
    </row>
    <row r="3" spans="2:34" ht="21">
      <c r="B3" s="30"/>
      <c r="C3" s="30"/>
      <c r="D3" s="30"/>
      <c r="E3" s="58"/>
      <c r="F3" s="59"/>
      <c r="G3" s="59"/>
      <c r="H3" s="58"/>
      <c r="I3" s="58"/>
      <c r="J3" s="30"/>
      <c r="AF3" s="64" t="s">
        <v>14</v>
      </c>
      <c r="AG3" s="4"/>
      <c r="AH3" s="65"/>
    </row>
    <row r="4" spans="2:34" ht="21">
      <c r="B4" s="30"/>
      <c r="C4" s="30"/>
      <c r="D4" s="30"/>
      <c r="E4" s="58"/>
      <c r="F4" s="59"/>
      <c r="G4" s="59"/>
      <c r="H4" s="66"/>
      <c r="I4" s="58"/>
      <c r="J4" s="30"/>
      <c r="AF4" s="64"/>
      <c r="AG4" s="4"/>
      <c r="AH4" s="65"/>
    </row>
    <row r="5" spans="2:34" ht="21">
      <c r="B5" s="30"/>
      <c r="C5" s="30"/>
      <c r="D5" s="100" t="s">
        <v>41</v>
      </c>
      <c r="E5" s="58"/>
      <c r="F5" s="59"/>
      <c r="G5" s="59"/>
      <c r="H5" s="58"/>
      <c r="I5" s="58"/>
      <c r="J5" s="30"/>
      <c r="AF5" s="64"/>
      <c r="AG5" s="4"/>
      <c r="AH5" s="65"/>
    </row>
    <row r="6" spans="2:34" ht="21">
      <c r="B6" s="30"/>
      <c r="C6" s="30"/>
      <c r="D6" s="67" t="s">
        <v>25</v>
      </c>
      <c r="E6" s="58"/>
      <c r="F6" s="59"/>
      <c r="G6" s="59"/>
      <c r="H6" s="58"/>
      <c r="I6" s="58"/>
      <c r="J6" s="30"/>
      <c r="AF6" s="68" t="s">
        <v>15</v>
      </c>
      <c r="AG6" s="4"/>
      <c r="AH6" s="65"/>
    </row>
    <row r="7" spans="2:34" ht="21">
      <c r="B7" s="30"/>
      <c r="C7" s="30"/>
      <c r="D7" s="67" t="s">
        <v>26</v>
      </c>
      <c r="E7" s="58"/>
      <c r="F7" s="59"/>
      <c r="G7" s="59"/>
      <c r="H7" s="58"/>
      <c r="I7" s="58"/>
      <c r="J7" s="30"/>
      <c r="AF7" s="69" t="s">
        <v>16</v>
      </c>
      <c r="AG7" s="4"/>
      <c r="AH7" s="65"/>
    </row>
    <row r="8" spans="2:34" ht="21">
      <c r="B8" s="30"/>
      <c r="C8" s="30"/>
      <c r="D8" s="67" t="s">
        <v>27</v>
      </c>
      <c r="E8" s="58"/>
      <c r="F8" s="59"/>
      <c r="G8" s="59"/>
      <c r="H8" s="58"/>
      <c r="I8" s="58"/>
      <c r="J8" s="30"/>
      <c r="AF8" s="69" t="s">
        <v>17</v>
      </c>
      <c r="AG8" s="4"/>
      <c r="AH8" s="65"/>
    </row>
    <row r="9" spans="2:34" s="73" customFormat="1" ht="21">
      <c r="B9" s="70"/>
      <c r="C9" s="70"/>
      <c r="D9" s="58"/>
      <c r="E9" s="71"/>
      <c r="F9" s="100" t="str">
        <f>IF(Antrag!E12=""," ",Antrag!E12)</f>
        <v>Muster AG</v>
      </c>
      <c r="G9" s="72"/>
      <c r="H9" s="71"/>
      <c r="I9" s="71"/>
      <c r="J9" s="70"/>
      <c r="L9" s="74"/>
      <c r="AF9" s="75"/>
      <c r="AG9" s="76"/>
      <c r="AH9" s="77"/>
    </row>
    <row r="10" spans="2:34" s="73" customFormat="1" ht="21">
      <c r="B10" s="70"/>
      <c r="C10" s="70"/>
      <c r="D10" s="71"/>
      <c r="E10" s="71"/>
      <c r="F10" s="67" t="str">
        <f>IF(Antrag!E14=""," ",Antrag!E14)</f>
        <v>Musterstrasse 25</v>
      </c>
      <c r="G10" s="72"/>
      <c r="H10" s="71"/>
      <c r="I10" s="71"/>
      <c r="J10" s="70"/>
      <c r="AF10" s="79"/>
      <c r="AG10" s="76"/>
      <c r="AH10" s="77"/>
    </row>
    <row r="11" spans="2:34" s="73" customFormat="1" ht="21">
      <c r="B11" s="70"/>
      <c r="C11" s="70"/>
      <c r="D11" s="71"/>
      <c r="E11" s="71"/>
      <c r="F11" s="67" t="str">
        <f>IF(Antrag!$E$16=""," ",CONCATENATE(Antrag!$E$16," ",Antrag!$E$18))</f>
        <v>9242 Musterstadt</v>
      </c>
      <c r="G11" s="72"/>
      <c r="H11" s="71"/>
      <c r="I11" s="71"/>
      <c r="J11" s="70"/>
      <c r="AF11" s="79" t="s">
        <v>18</v>
      </c>
      <c r="AG11" s="76" t="e">
        <f>IF(#REF!=0,0,1)</f>
        <v>#REF!</v>
      </c>
      <c r="AH11" s="77">
        <v>1</v>
      </c>
    </row>
    <row r="12" spans="2:34" s="73" customFormat="1" ht="21.75" thickBot="1">
      <c r="B12" s="70"/>
      <c r="C12" s="70"/>
      <c r="D12" s="71"/>
      <c r="E12" s="71"/>
      <c r="F12" s="71"/>
      <c r="G12" s="72"/>
      <c r="H12" s="71"/>
      <c r="I12" s="71"/>
      <c r="J12" s="70"/>
      <c r="AF12" s="79" t="s">
        <v>19</v>
      </c>
      <c r="AG12" s="76" t="e">
        <f>IF(#REF!=0,2,0)</f>
        <v>#REF!</v>
      </c>
      <c r="AH12" s="77">
        <v>2</v>
      </c>
    </row>
    <row r="13" spans="2:34" ht="21">
      <c r="B13" s="30"/>
      <c r="C13" s="30"/>
      <c r="D13" s="58"/>
      <c r="E13" s="58"/>
      <c r="F13" s="78"/>
      <c r="G13" s="80"/>
      <c r="H13" s="58"/>
      <c r="I13" s="58"/>
      <c r="J13" s="30"/>
      <c r="AF13" s="61" t="s">
        <v>13</v>
      </c>
      <c r="AG13" s="4" t="e">
        <f>IF(#REF!=1,4,0)</f>
        <v>#REF!</v>
      </c>
      <c r="AH13" s="65">
        <v>4</v>
      </c>
    </row>
    <row r="14" spans="2:34" ht="21">
      <c r="B14" s="30"/>
      <c r="C14" s="30"/>
      <c r="D14" s="58"/>
      <c r="E14" s="58"/>
      <c r="F14" s="78"/>
      <c r="G14" s="80"/>
      <c r="H14" s="58"/>
      <c r="I14" s="58"/>
      <c r="J14" s="30"/>
      <c r="AF14" s="64" t="s">
        <v>14</v>
      </c>
      <c r="AG14" s="4" t="e">
        <f>IF(#REF!=1,0,7)</f>
        <v>#REF!</v>
      </c>
      <c r="AH14" s="65">
        <v>7</v>
      </c>
    </row>
    <row r="15" spans="2:34" ht="21">
      <c r="B15" s="30"/>
      <c r="C15" s="30"/>
      <c r="D15" s="58"/>
      <c r="E15" s="58"/>
      <c r="F15" s="81"/>
      <c r="G15" s="81"/>
      <c r="H15" s="58"/>
      <c r="I15" s="58"/>
      <c r="J15" s="30"/>
      <c r="AF15" s="64"/>
      <c r="AG15" s="4"/>
      <c r="AH15" s="65"/>
    </row>
    <row r="16" spans="2:34" ht="21">
      <c r="B16" s="30"/>
      <c r="C16" s="30"/>
      <c r="D16" s="58"/>
      <c r="E16" s="58"/>
      <c r="F16" s="81"/>
      <c r="G16" s="81"/>
      <c r="H16" s="58"/>
      <c r="I16" s="58"/>
      <c r="J16" s="30"/>
      <c r="AF16" s="64"/>
      <c r="AG16" s="4"/>
      <c r="AH16" s="65"/>
    </row>
    <row r="17" spans="2:35" ht="21">
      <c r="B17" s="30"/>
      <c r="C17" s="30"/>
      <c r="D17" s="58"/>
      <c r="E17" s="58"/>
      <c r="F17" s="81"/>
      <c r="G17" s="81"/>
      <c r="H17" s="58"/>
      <c r="I17" s="58"/>
      <c r="J17" s="30"/>
      <c r="AF17" s="64"/>
      <c r="AG17" s="4"/>
      <c r="AH17" s="65"/>
    </row>
    <row r="18" spans="2:35" ht="21">
      <c r="B18" s="30"/>
      <c r="C18" s="30"/>
      <c r="D18" s="58"/>
      <c r="E18" s="58"/>
      <c r="F18" s="82" t="str">
        <f>IF(ISBLANK(F19)=TRUE,"Datum","")</f>
        <v>Datum</v>
      </c>
      <c r="G18" s="80"/>
      <c r="H18" s="58"/>
      <c r="I18" s="58"/>
      <c r="J18" s="30"/>
      <c r="AF18" s="64" t="s">
        <v>20</v>
      </c>
      <c r="AG18" s="4" t="e">
        <f>SUM(AG11:AG14)</f>
        <v>#REF!</v>
      </c>
      <c r="AH18" s="65"/>
    </row>
    <row r="19" spans="2:35" ht="21">
      <c r="B19" s="30"/>
      <c r="C19" s="30"/>
      <c r="D19" s="58"/>
      <c r="E19" s="58"/>
      <c r="F19" s="163"/>
      <c r="G19" s="164"/>
      <c r="H19" s="165"/>
      <c r="I19" s="113"/>
      <c r="J19" s="30"/>
      <c r="AF19" s="64"/>
      <c r="AG19" s="4"/>
      <c r="AH19" s="65"/>
    </row>
    <row r="20" spans="2:35" ht="21">
      <c r="B20" s="30"/>
      <c r="C20" s="30"/>
      <c r="D20" s="58"/>
      <c r="E20" s="58"/>
      <c r="F20" s="59"/>
      <c r="G20" s="59"/>
      <c r="H20" s="58"/>
      <c r="I20" s="58"/>
      <c r="J20" s="30"/>
      <c r="AF20" s="64"/>
      <c r="AG20" s="4" t="s">
        <v>21</v>
      </c>
      <c r="AH20" s="65" t="s">
        <v>22</v>
      </c>
    </row>
    <row r="21" spans="2:35" ht="21">
      <c r="B21" s="30"/>
      <c r="C21" s="30"/>
      <c r="D21" s="58"/>
      <c r="E21" s="58"/>
      <c r="F21" s="59"/>
      <c r="G21" s="59"/>
      <c r="H21" s="58"/>
      <c r="I21" s="58"/>
      <c r="J21" s="30"/>
      <c r="AF21" s="64" t="s">
        <v>23</v>
      </c>
      <c r="AG21" s="4">
        <v>5</v>
      </c>
      <c r="AH21" s="65">
        <v>8</v>
      </c>
    </row>
    <row r="22" spans="2:35" ht="21.75" thickBot="1">
      <c r="B22" s="30"/>
      <c r="C22" s="30"/>
      <c r="D22" s="58"/>
      <c r="E22" s="58"/>
      <c r="F22" s="59"/>
      <c r="G22" s="59"/>
      <c r="H22" s="58"/>
      <c r="I22" s="30"/>
      <c r="J22" s="30"/>
      <c r="AF22" s="84" t="s">
        <v>24</v>
      </c>
      <c r="AG22" s="85">
        <v>6</v>
      </c>
      <c r="AH22" s="86">
        <v>9</v>
      </c>
    </row>
    <row r="23" spans="2:35" ht="21">
      <c r="B23" s="30"/>
      <c r="C23" s="30"/>
      <c r="D23" s="58"/>
      <c r="E23" s="58"/>
      <c r="F23" s="59"/>
      <c r="G23" s="59"/>
      <c r="H23" s="58"/>
      <c r="I23" s="30"/>
      <c r="J23" s="30"/>
      <c r="AE23" s="5"/>
      <c r="AI23" s="5"/>
    </row>
    <row r="24" spans="2:35" ht="21">
      <c r="B24" s="30"/>
      <c r="C24" s="30"/>
      <c r="D24" s="58"/>
      <c r="E24" s="58"/>
      <c r="F24" s="59"/>
      <c r="G24" s="59"/>
      <c r="H24" s="58"/>
      <c r="I24" s="30"/>
      <c r="J24" s="30"/>
      <c r="AE24" s="5"/>
      <c r="AI24" s="5"/>
    </row>
    <row r="25" spans="2:35" ht="21">
      <c r="B25" s="30"/>
      <c r="C25" s="30"/>
      <c r="D25" s="58"/>
      <c r="E25" s="58"/>
      <c r="F25" s="59"/>
      <c r="G25" s="59"/>
      <c r="H25" s="58"/>
      <c r="I25" s="30"/>
      <c r="J25" s="30"/>
      <c r="AF25" s="31"/>
      <c r="AG25" s="31"/>
      <c r="AH25" s="31"/>
    </row>
    <row r="26" spans="2:35" ht="24">
      <c r="B26" s="30"/>
      <c r="C26" s="30"/>
      <c r="D26" s="101" t="s">
        <v>46</v>
      </c>
      <c r="E26" s="87"/>
      <c r="F26" s="83"/>
      <c r="G26" s="83"/>
      <c r="H26" s="30"/>
      <c r="I26" s="30"/>
      <c r="J26" s="30"/>
      <c r="AF26" s="31"/>
      <c r="AG26" s="31"/>
      <c r="AH26" s="31"/>
    </row>
    <row r="27" spans="2:35" ht="45" customHeight="1">
      <c r="B27" s="30"/>
      <c r="C27" s="57"/>
      <c r="D27" s="9"/>
      <c r="E27" s="9"/>
      <c r="F27" s="10"/>
      <c r="G27" s="10"/>
      <c r="H27" s="9"/>
      <c r="I27" s="7"/>
      <c r="J27" s="3"/>
      <c r="AF27" s="31"/>
      <c r="AG27" s="31"/>
      <c r="AH27" s="31"/>
    </row>
    <row r="28" spans="2:35" ht="19.5">
      <c r="B28" s="30"/>
      <c r="C28" s="57"/>
      <c r="D28" s="32" t="s">
        <v>93</v>
      </c>
      <c r="E28" s="160"/>
      <c r="F28" s="161"/>
      <c r="G28" s="161"/>
      <c r="H28" s="162"/>
      <c r="I28" s="57"/>
      <c r="J28" s="30"/>
      <c r="AF28" s="31"/>
      <c r="AG28" s="31"/>
      <c r="AH28" s="31"/>
    </row>
    <row r="29" spans="2:35" ht="9.75" customHeight="1">
      <c r="B29" s="30"/>
      <c r="C29" s="57"/>
      <c r="D29" s="32"/>
      <c r="E29" s="32"/>
      <c r="F29" s="97"/>
      <c r="G29" s="97"/>
      <c r="H29" s="32"/>
      <c r="I29" s="57"/>
      <c r="J29" s="30"/>
      <c r="AF29" s="31"/>
      <c r="AG29" s="31"/>
      <c r="AH29" s="31"/>
    </row>
    <row r="30" spans="2:35" ht="19.5">
      <c r="B30" s="30"/>
      <c r="C30" s="57"/>
      <c r="D30" s="32" t="s">
        <v>47</v>
      </c>
      <c r="E30" s="114"/>
      <c r="F30" s="97"/>
      <c r="G30" s="97"/>
      <c r="H30" s="32"/>
      <c r="I30" s="57"/>
      <c r="J30" s="30"/>
      <c r="AF30" s="31"/>
      <c r="AG30" s="31"/>
      <c r="AH30" s="31"/>
    </row>
    <row r="31" spans="2:35" ht="7.5" customHeight="1">
      <c r="B31" s="30"/>
      <c r="C31" s="57"/>
      <c r="D31" s="32"/>
      <c r="E31" s="32"/>
      <c r="F31" s="97"/>
      <c r="G31" s="97"/>
      <c r="H31" s="32"/>
      <c r="I31" s="57"/>
      <c r="J31" s="30"/>
      <c r="AF31" s="31"/>
      <c r="AG31" s="31"/>
      <c r="AH31" s="31"/>
    </row>
    <row r="32" spans="2:35" ht="19.5">
      <c r="B32" s="30"/>
      <c r="C32" s="57"/>
      <c r="D32" s="32" t="s">
        <v>48</v>
      </c>
      <c r="E32" s="115"/>
      <c r="F32" s="97"/>
      <c r="G32" s="97"/>
      <c r="H32" s="32"/>
      <c r="I32" s="57"/>
      <c r="J32" s="89"/>
      <c r="AF32" s="31"/>
      <c r="AG32" s="31"/>
      <c r="AH32" s="31"/>
    </row>
    <row r="33" spans="2:10" ht="19.5">
      <c r="B33" s="30"/>
      <c r="C33" s="57"/>
      <c r="D33" s="32"/>
      <c r="E33" s="32"/>
      <c r="F33" s="97"/>
      <c r="G33" s="97"/>
      <c r="H33" s="32"/>
      <c r="I33" s="57"/>
      <c r="J33" s="89"/>
    </row>
    <row r="34" spans="2:10" ht="19.5">
      <c r="B34" s="30"/>
      <c r="C34" s="57"/>
      <c r="D34" s="32"/>
      <c r="E34" s="32"/>
      <c r="F34" s="97"/>
      <c r="G34" s="97"/>
      <c r="H34" s="32"/>
      <c r="I34" s="57"/>
      <c r="J34" s="89"/>
    </row>
    <row r="35" spans="2:10" ht="19.5">
      <c r="B35" s="30"/>
      <c r="C35" s="57"/>
      <c r="D35" s="32"/>
      <c r="E35" s="32"/>
      <c r="F35" s="97"/>
      <c r="G35" s="97"/>
      <c r="H35" s="32"/>
      <c r="I35" s="57"/>
      <c r="J35" s="89"/>
    </row>
    <row r="36" spans="2:10" ht="19.5">
      <c r="B36" s="30"/>
      <c r="C36" s="57"/>
      <c r="D36" s="32" t="s">
        <v>40</v>
      </c>
      <c r="E36" s="32"/>
      <c r="F36" s="97"/>
      <c r="G36" s="97"/>
      <c r="H36" s="32"/>
      <c r="I36" s="57"/>
      <c r="J36" s="89"/>
    </row>
    <row r="37" spans="2:10" ht="19.5" hidden="1">
      <c r="B37" s="30"/>
      <c r="C37" s="57"/>
      <c r="D37" s="32"/>
      <c r="E37" s="32"/>
      <c r="F37" s="97"/>
      <c r="G37" s="97"/>
      <c r="H37" s="9"/>
      <c r="I37" s="7"/>
      <c r="J37" s="89"/>
    </row>
    <row r="38" spans="2:10" ht="19.5" hidden="1">
      <c r="B38" s="30"/>
      <c r="C38" s="57"/>
      <c r="D38" s="32" t="s">
        <v>28</v>
      </c>
      <c r="E38" s="102" t="e">
        <f>Antrag!#REF!</f>
        <v>#REF!</v>
      </c>
      <c r="F38" s="97"/>
      <c r="G38" s="97"/>
      <c r="H38" s="9"/>
      <c r="I38" s="7"/>
      <c r="J38" s="89"/>
    </row>
    <row r="39" spans="2:10" ht="18" hidden="1" customHeight="1">
      <c r="B39" s="30"/>
      <c r="C39" s="57"/>
      <c r="D39" s="32" t="s">
        <v>37</v>
      </c>
      <c r="E39" s="102" t="e">
        <f>Antrag!#REF!</f>
        <v>#REF!</v>
      </c>
      <c r="F39" s="103"/>
      <c r="G39" s="38"/>
      <c r="H39" s="32"/>
      <c r="I39" s="57"/>
      <c r="J39" s="22"/>
    </row>
    <row r="40" spans="2:10" ht="10.5" customHeight="1">
      <c r="B40" s="30"/>
      <c r="C40" s="57"/>
      <c r="D40" s="32"/>
      <c r="E40" s="104"/>
      <c r="F40" s="103"/>
      <c r="G40" s="38"/>
      <c r="H40" s="32"/>
      <c r="I40" s="57"/>
      <c r="J40" s="22"/>
    </row>
    <row r="41" spans="2:10" ht="18" customHeight="1" thickBot="1">
      <c r="B41" s="30"/>
      <c r="C41" s="57"/>
      <c r="D41" s="45" t="s">
        <v>29</v>
      </c>
      <c r="E41" s="91">
        <f>Antrag!E55</f>
        <v>6114.9500000000007</v>
      </c>
      <c r="F41" s="92"/>
      <c r="G41" s="90"/>
      <c r="H41" s="57"/>
      <c r="I41" s="57"/>
      <c r="J41" s="22"/>
    </row>
    <row r="42" spans="2:10" ht="14.25" customHeight="1" thickTop="1">
      <c r="B42" s="30"/>
      <c r="C42" s="57"/>
      <c r="D42" s="93"/>
      <c r="E42" s="57"/>
      <c r="F42" s="94"/>
      <c r="G42" s="90"/>
      <c r="H42" s="57"/>
      <c r="I42" s="57"/>
      <c r="J42" s="22"/>
    </row>
    <row r="43" spans="2:10" ht="14.25" customHeight="1">
      <c r="B43" s="30"/>
      <c r="C43" s="57"/>
      <c r="D43" s="93"/>
      <c r="E43" s="45"/>
      <c r="F43" s="54"/>
      <c r="G43" s="90"/>
      <c r="H43" s="57"/>
      <c r="I43" s="57"/>
      <c r="J43" s="22"/>
    </row>
    <row r="44" spans="2:10" ht="19.5">
      <c r="B44" s="30"/>
      <c r="C44" s="57"/>
      <c r="D44" s="7"/>
      <c r="E44" s="7"/>
      <c r="F44" s="51"/>
      <c r="G44" s="95"/>
      <c r="H44" s="7"/>
      <c r="I44" s="7"/>
      <c r="J44" s="22"/>
    </row>
    <row r="45" spans="2:10" ht="19.5">
      <c r="B45" s="30"/>
      <c r="C45" s="57"/>
      <c r="D45" s="57"/>
      <c r="E45" s="57"/>
      <c r="F45" s="88"/>
      <c r="G45" s="95"/>
      <c r="H45" s="57"/>
      <c r="I45" s="57"/>
      <c r="J45" s="89"/>
    </row>
    <row r="46" spans="2:10" ht="24">
      <c r="B46" s="30"/>
      <c r="C46" s="57"/>
      <c r="D46" s="166"/>
      <c r="E46" s="166"/>
      <c r="F46" s="166"/>
      <c r="G46" s="166"/>
      <c r="H46" s="166"/>
      <c r="I46" s="107"/>
      <c r="J46" s="89"/>
    </row>
    <row r="47" spans="2:10" ht="24">
      <c r="B47" s="30"/>
      <c r="C47" s="57"/>
      <c r="D47" s="166"/>
      <c r="E47" s="166"/>
      <c r="F47" s="166"/>
      <c r="G47" s="166"/>
      <c r="H47" s="166"/>
      <c r="I47" s="107"/>
      <c r="J47" s="89"/>
    </row>
    <row r="48" spans="2:10" ht="19.5">
      <c r="B48" s="30"/>
      <c r="C48" s="57"/>
      <c r="D48" s="57"/>
      <c r="E48" s="57"/>
      <c r="F48" s="88"/>
      <c r="G48" s="88"/>
      <c r="H48" s="57"/>
      <c r="I48" s="57"/>
      <c r="J48" s="89"/>
    </row>
    <row r="49" spans="2:10" ht="19.5">
      <c r="B49" s="30"/>
      <c r="C49" s="57"/>
      <c r="D49" s="57"/>
      <c r="E49" s="57"/>
      <c r="F49" s="88"/>
      <c r="G49" s="88"/>
      <c r="H49" s="57"/>
      <c r="I49" s="57"/>
      <c r="J49" s="89"/>
    </row>
    <row r="50" spans="2:10" ht="19.5">
      <c r="B50" s="30"/>
      <c r="C50" s="57"/>
      <c r="D50" s="57"/>
      <c r="E50" s="57"/>
      <c r="F50" s="88"/>
      <c r="G50" s="88"/>
      <c r="H50" s="57"/>
      <c r="I50" s="57"/>
      <c r="J50" s="89"/>
    </row>
    <row r="51" spans="2:10" ht="19.5">
      <c r="B51" s="30"/>
      <c r="C51" s="57"/>
      <c r="D51" s="57"/>
      <c r="E51" s="57"/>
      <c r="F51" s="88"/>
      <c r="G51" s="88"/>
      <c r="H51" s="57"/>
      <c r="I51" s="57"/>
      <c r="J51" s="89"/>
    </row>
    <row r="52" spans="2:10" ht="19.5">
      <c r="B52" s="30"/>
      <c r="C52" s="57"/>
      <c r="D52" s="57"/>
      <c r="E52" s="57"/>
      <c r="F52" s="88"/>
      <c r="G52" s="96"/>
      <c r="H52" s="57"/>
      <c r="I52" s="57"/>
      <c r="J52" s="89"/>
    </row>
    <row r="53" spans="2:10" ht="16.5">
      <c r="B53" s="30"/>
      <c r="C53" s="89"/>
      <c r="D53" s="32"/>
      <c r="E53" s="32"/>
      <c r="F53" s="97"/>
      <c r="G53" s="30"/>
      <c r="H53" s="30"/>
      <c r="I53" s="30"/>
      <c r="J53" s="89"/>
    </row>
    <row r="54" spans="2:10" ht="15.75">
      <c r="B54" s="30"/>
      <c r="C54" s="89"/>
      <c r="D54" s="89"/>
      <c r="E54" s="89"/>
      <c r="F54" s="30"/>
      <c r="G54" s="30"/>
      <c r="H54" s="30"/>
      <c r="I54" s="30"/>
      <c r="J54" s="89"/>
    </row>
    <row r="55" spans="2:10" ht="21.95" customHeight="1">
      <c r="B55" s="30"/>
      <c r="C55" s="89"/>
      <c r="D55" s="89"/>
      <c r="E55" s="89"/>
      <c r="F55" s="98"/>
      <c r="G55" s="98"/>
      <c r="H55" s="118" t="str">
        <f>Wegleitung!$L$58</f>
        <v>v 04.2023</v>
      </c>
      <c r="I55" s="89"/>
      <c r="J55" s="89"/>
    </row>
  </sheetData>
  <sheetProtection algorithmName="SHA-512" hashValue="G5jp/NXj8IT3bt+nEEgFO3nPJ5G/nfKGU/rIoKcRdVzIybBuPAjrErsn7/tXTPDUXQi+ng//XKM1zxG+FMrh9g==" saltValue="x4djuKfkfGf5r7aPhc0LeQ==" spinCount="100000" sheet="1" objects="1" scenarios="1" selectLockedCells="1"/>
  <mergeCells count="3">
    <mergeCell ref="E28:H28"/>
    <mergeCell ref="F19:H19"/>
    <mergeCell ref="D46:H47"/>
  </mergeCells>
  <phoneticPr fontId="0" type="noConversion"/>
  <printOptions horizontalCentered="1" verticalCentered="1"/>
  <pageMargins left="0.7" right="0.7" top="0.75" bottom="0.75" header="0.3" footer="0.3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58"/>
  <sheetViews>
    <sheetView showGridLines="0" showRowColHeaders="0" topLeftCell="A7" zoomScale="85" zoomScaleNormal="85" workbookViewId="0">
      <selection activeCell="L59" sqref="L59"/>
    </sheetView>
  </sheetViews>
  <sheetFormatPr defaultRowHeight="12.75"/>
  <cols>
    <col min="1" max="1" width="6.7109375" style="2" customWidth="1"/>
    <col min="2" max="2" width="9.140625" style="2"/>
    <col min="3" max="3" width="9" style="2" customWidth="1"/>
    <col min="4" max="12" width="9.140625" style="2"/>
    <col min="13" max="13" width="4.7109375" style="2" customWidth="1"/>
    <col min="14" max="16384" width="9.140625" style="2"/>
  </cols>
  <sheetData>
    <row r="1" spans="1:13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8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5"/>
      <c r="B13" s="105"/>
      <c r="C13" s="105"/>
      <c r="D13" s="105"/>
      <c r="E13" s="105"/>
      <c r="F13" s="1"/>
      <c r="G13" s="1"/>
      <c r="H13" s="1"/>
      <c r="I13" s="1"/>
      <c r="J13" s="1"/>
      <c r="K13" s="1"/>
      <c r="L13" s="1"/>
      <c r="M13" s="1"/>
    </row>
    <row r="14" spans="1:13">
      <c r="A14" s="105"/>
      <c r="B14" s="105"/>
      <c r="C14" s="105"/>
      <c r="D14" s="105"/>
      <c r="E14" s="105"/>
      <c r="F14" s="1"/>
      <c r="G14" s="1"/>
      <c r="H14" s="1"/>
      <c r="I14" s="1"/>
      <c r="J14" s="1"/>
      <c r="K14" s="1"/>
      <c r="L14" s="1"/>
      <c r="M14" s="1"/>
    </row>
    <row r="15" spans="1:13">
      <c r="A15" s="105"/>
      <c r="B15" s="105"/>
      <c r="C15" s="105"/>
      <c r="D15" s="105"/>
      <c r="E15" s="105"/>
      <c r="F15" s="1"/>
      <c r="G15" s="1"/>
      <c r="H15" s="1"/>
      <c r="I15" s="1"/>
      <c r="J15" s="1"/>
      <c r="K15" s="1"/>
      <c r="L15" s="1"/>
      <c r="M15" s="1"/>
    </row>
    <row r="16" spans="1:13">
      <c r="A16" s="105"/>
      <c r="B16" s="105"/>
      <c r="C16" s="105"/>
      <c r="D16" s="105"/>
      <c r="E16" s="105"/>
      <c r="F16" s="1"/>
      <c r="G16" s="1"/>
      <c r="H16" s="1"/>
      <c r="I16" s="1"/>
      <c r="J16" s="1"/>
      <c r="K16" s="1"/>
      <c r="L16" s="1"/>
      <c r="M16" s="1"/>
    </row>
    <row r="17" spans="1:13">
      <c r="A17" s="105"/>
      <c r="B17" s="105"/>
      <c r="C17" s="105"/>
      <c r="D17" s="105"/>
      <c r="E17" s="105"/>
      <c r="F17" s="1"/>
      <c r="G17" s="1"/>
      <c r="H17" s="1"/>
      <c r="I17" s="1"/>
      <c r="J17" s="1"/>
      <c r="K17" s="1"/>
      <c r="L17" s="1"/>
      <c r="M17" s="1"/>
    </row>
    <row r="18" spans="1:13">
      <c r="A18" s="105"/>
      <c r="B18" s="105"/>
      <c r="C18" s="105"/>
      <c r="D18" s="105"/>
      <c r="E18" s="105"/>
      <c r="F18" s="1"/>
      <c r="G18" s="1"/>
      <c r="H18" s="1"/>
      <c r="I18" s="1"/>
      <c r="J18" s="1"/>
      <c r="K18" s="1"/>
      <c r="L18" s="1"/>
      <c r="M18" s="1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>
      <c r="A35" s="1"/>
      <c r="B35" s="1"/>
      <c r="C35" s="1"/>
      <c r="D35" s="1"/>
      <c r="E35" s="1"/>
      <c r="F35" s="1"/>
      <c r="G35" s="1"/>
      <c r="H35" s="105"/>
      <c r="I35" s="105"/>
      <c r="J35" s="105"/>
      <c r="K35" s="1"/>
      <c r="L35" s="1"/>
      <c r="M35" s="1"/>
    </row>
    <row r="36" spans="1:13">
      <c r="A36" s="1"/>
      <c r="B36" s="1"/>
      <c r="C36" s="1"/>
      <c r="D36" s="1"/>
      <c r="E36" s="1"/>
      <c r="F36" s="1"/>
      <c r="G36" s="1"/>
      <c r="H36" s="105"/>
      <c r="I36" s="105"/>
      <c r="J36" s="105"/>
      <c r="K36" s="1"/>
      <c r="L36" s="1"/>
      <c r="M36" s="1"/>
    </row>
    <row r="37" spans="1:13">
      <c r="A37" s="1"/>
      <c r="B37" s="1"/>
      <c r="C37" s="1"/>
      <c r="D37" s="1"/>
      <c r="E37" s="1"/>
      <c r="F37" s="1"/>
      <c r="G37" s="1"/>
      <c r="H37" s="105"/>
      <c r="I37" s="105"/>
      <c r="J37" s="105"/>
      <c r="K37" s="1"/>
      <c r="L37" s="1"/>
      <c r="M37" s="1"/>
    </row>
    <row r="38" spans="1:13">
      <c r="A38" s="1"/>
      <c r="B38" s="1"/>
      <c r="C38" s="1"/>
      <c r="D38" s="1"/>
      <c r="E38" s="1"/>
      <c r="F38" s="1"/>
      <c r="G38" s="1"/>
      <c r="H38" s="105"/>
      <c r="I38" s="105"/>
      <c r="J38" s="105"/>
      <c r="K38" s="1"/>
      <c r="L38" s="1"/>
      <c r="M38" s="1"/>
    </row>
    <row r="39" spans="1:13">
      <c r="A39" s="1"/>
      <c r="B39" s="1"/>
      <c r="C39" s="1"/>
      <c r="D39" s="1"/>
      <c r="E39" s="1"/>
      <c r="F39" s="1"/>
      <c r="G39" s="1"/>
      <c r="H39" s="105"/>
      <c r="I39" s="105"/>
      <c r="J39" s="105"/>
      <c r="K39" s="1"/>
      <c r="L39" s="1"/>
      <c r="M39" s="1"/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21.9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16" t="str">
        <f>Antrag!K60</f>
        <v>v 04.2023</v>
      </c>
      <c r="M58" s="1"/>
    </row>
  </sheetData>
  <sheetProtection algorithmName="SHA-512" hashValue="cGYmT0uh1Cld7x7VlLFCRrAqSyVVfz/JNcRBo4YJ8gNjbP+vlZXuuAxiivDh29FGL/oWKWgG47Y8M0YpCJ1jtg==" saltValue="1gQlRIfwP7PJ4QdQUUksaA==" spinCount="100000" sheet="1" objects="1" scenarios="1" selectLockedCells="1"/>
  <phoneticPr fontId="0" type="noConversion"/>
  <printOptions horizontalCentered="1" verticalCentered="1"/>
  <pageMargins left="0.7" right="0.7" top="0.75" bottom="0.75" header="0.3" footer="0.3"/>
  <pageSetup paperSize="9" scale="84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G66"/>
  <sheetViews>
    <sheetView topLeftCell="A10" workbookViewId="0">
      <selection activeCell="B66" sqref="B66"/>
    </sheetView>
  </sheetViews>
  <sheetFormatPr defaultRowHeight="12.75"/>
  <cols>
    <col min="1" max="1" width="39.5703125" bestFit="1" customWidth="1"/>
    <col min="2" max="2" width="22.7109375" bestFit="1" customWidth="1"/>
    <col min="3" max="3" width="19.5703125" customWidth="1"/>
    <col min="4" max="4" width="24.85546875" bestFit="1" customWidth="1"/>
    <col min="5" max="5" width="12.7109375" bestFit="1" customWidth="1"/>
  </cols>
  <sheetData>
    <row r="1" spans="1:7">
      <c r="A1" t="s">
        <v>9</v>
      </c>
      <c r="B1" s="132">
        <f>Antrag!E27</f>
        <v>50000</v>
      </c>
    </row>
    <row r="2" spans="1:7">
      <c r="A2" t="s">
        <v>74</v>
      </c>
      <c r="B2" s="132">
        <f>Antrag!E36</f>
        <v>0</v>
      </c>
      <c r="G2" s="138" t="s">
        <v>73</v>
      </c>
    </row>
    <row r="3" spans="1:7">
      <c r="A3" t="s">
        <v>30</v>
      </c>
      <c r="B3" s="132">
        <f>B1-B2</f>
        <v>50000</v>
      </c>
      <c r="G3" s="138"/>
    </row>
    <row r="4" spans="1:7">
      <c r="A4" t="s">
        <v>54</v>
      </c>
      <c r="B4">
        <f>Antrag!E34</f>
        <v>72</v>
      </c>
    </row>
    <row r="5" spans="1:7">
      <c r="A5" t="s">
        <v>12</v>
      </c>
      <c r="B5" s="139">
        <f>Antrag!E44</f>
        <v>9.9500000000000005E-2</v>
      </c>
      <c r="C5" s="143">
        <f>NOMINAL(B5,12)</f>
        <v>9.5231419603188705E-2</v>
      </c>
    </row>
    <row r="6" spans="1:7">
      <c r="A6" t="s">
        <v>75</v>
      </c>
      <c r="B6" s="139">
        <f>Antrag!E47</f>
        <v>0.06</v>
      </c>
      <c r="C6" s="143">
        <f>NOMINAL(B6,12)</f>
        <v>5.8410606784116581E-2</v>
      </c>
    </row>
    <row r="7" spans="1:7" ht="18.75" customHeight="1">
      <c r="A7" s="9"/>
      <c r="B7" s="140"/>
    </row>
    <row r="8" spans="1:7" ht="14.25" customHeight="1">
      <c r="A8" s="9"/>
      <c r="B8" s="140"/>
      <c r="C8" t="s">
        <v>85</v>
      </c>
      <c r="D8" t="s">
        <v>88</v>
      </c>
    </row>
    <row r="9" spans="1:7">
      <c r="A9" s="128" t="s">
        <v>80</v>
      </c>
      <c r="B9">
        <f>MROUND(PMT(C5/12,B4,-B3,0,0),0.05)</f>
        <v>914.30000000000007</v>
      </c>
      <c r="C9" s="145">
        <f>B4*B9-B3</f>
        <v>15829.600000000006</v>
      </c>
      <c r="D9" s="132">
        <f>C9-B40</f>
        <v>15829.600000000006</v>
      </c>
    </row>
    <row r="10" spans="1:7">
      <c r="A10" s="128" t="s">
        <v>81</v>
      </c>
      <c r="B10">
        <f>MROUND(PMT(C6/12,B4,-B3,0,0),0.05)</f>
        <v>824.90000000000009</v>
      </c>
      <c r="C10" s="144">
        <f>B10*B4-B3</f>
        <v>9392.8000000000029</v>
      </c>
      <c r="D10" s="144">
        <f>C10-B41</f>
        <v>9392.8000000000029</v>
      </c>
    </row>
    <row r="11" spans="1:7">
      <c r="A11" s="128" t="s">
        <v>86</v>
      </c>
      <c r="B11" s="136">
        <f>MROUND(B10*5.97%,0.05)</f>
        <v>49.25</v>
      </c>
    </row>
    <row r="12" spans="1:7">
      <c r="A12" s="128" t="s">
        <v>87</v>
      </c>
      <c r="B12">
        <f>MROUND((B10+5.97%*B10),0.05)</f>
        <v>874.15000000000009</v>
      </c>
    </row>
    <row r="13" spans="1:7">
      <c r="A13" s="128"/>
    </row>
    <row r="14" spans="1:7">
      <c r="A14" s="128"/>
    </row>
    <row r="16" spans="1:7" ht="15.75">
      <c r="A16" s="119" t="s">
        <v>55</v>
      </c>
    </row>
    <row r="17" spans="1:5">
      <c r="A17" s="120" t="s">
        <v>56</v>
      </c>
      <c r="B17" s="121" t="s">
        <v>57</v>
      </c>
      <c r="C17" s="121"/>
      <c r="D17" s="121" t="s">
        <v>58</v>
      </c>
      <c r="E17" s="122"/>
    </row>
    <row r="18" spans="1:5">
      <c r="A18" s="120" t="s">
        <v>59</v>
      </c>
      <c r="B18" s="120" t="s">
        <v>59</v>
      </c>
      <c r="C18" s="120"/>
      <c r="D18" s="122" t="s">
        <v>16</v>
      </c>
      <c r="E18" s="122"/>
    </row>
    <row r="19" spans="1:5">
      <c r="A19" s="120"/>
      <c r="B19" s="120"/>
      <c r="C19" s="120"/>
      <c r="D19" s="122" t="s">
        <v>17</v>
      </c>
      <c r="E19" s="122"/>
    </row>
    <row r="20" spans="1:5">
      <c r="A20" s="123"/>
      <c r="B20" s="123"/>
      <c r="C20" s="120"/>
      <c r="D20" s="122"/>
      <c r="E20" s="122"/>
    </row>
    <row r="21" spans="1:5">
      <c r="A21" s="120"/>
      <c r="B21" s="120"/>
      <c r="C21" s="120"/>
      <c r="D21" s="122"/>
      <c r="E21" s="122"/>
    </row>
    <row r="22" spans="1:5">
      <c r="A22" s="123"/>
      <c r="B22" s="123"/>
      <c r="C22" s="123"/>
      <c r="D22" s="122"/>
      <c r="E22" s="122"/>
    </row>
    <row r="23" spans="1:5">
      <c r="A23" s="120"/>
      <c r="B23" s="120"/>
      <c r="C23" s="121"/>
      <c r="D23" s="122"/>
      <c r="E23" s="122"/>
    </row>
    <row r="26" spans="1:5" ht="15.75">
      <c r="A26" s="119" t="s">
        <v>60</v>
      </c>
    </row>
    <row r="27" spans="1:5">
      <c r="A27" s="120" t="s">
        <v>56</v>
      </c>
      <c r="B27" s="121" t="s">
        <v>57</v>
      </c>
      <c r="C27" s="121"/>
      <c r="D27" s="121" t="s">
        <v>58</v>
      </c>
      <c r="E27" s="126"/>
    </row>
    <row r="28" spans="1:5">
      <c r="A28" s="147">
        <v>1</v>
      </c>
      <c r="B28" s="147">
        <v>1</v>
      </c>
      <c r="D28" s="147">
        <v>1</v>
      </c>
    </row>
    <row r="31" spans="1:5" ht="15.75">
      <c r="A31" s="119" t="s">
        <v>61</v>
      </c>
    </row>
    <row r="32" spans="1:5">
      <c r="A32" s="121">
        <v>1</v>
      </c>
      <c r="B32" s="124">
        <f>0</f>
        <v>0</v>
      </c>
    </row>
    <row r="33" spans="1:3">
      <c r="A33" s="121">
        <v>2</v>
      </c>
      <c r="B33" s="124">
        <v>100</v>
      </c>
    </row>
    <row r="34" spans="1:3">
      <c r="A34" s="121">
        <v>3</v>
      </c>
      <c r="B34" s="125">
        <f>A20*B3</f>
        <v>0</v>
      </c>
    </row>
    <row r="35" spans="1:3">
      <c r="A35" s="121">
        <v>4</v>
      </c>
      <c r="B35" s="125">
        <f>A21*B3</f>
        <v>0</v>
      </c>
    </row>
    <row r="36" spans="1:3">
      <c r="A36" s="121">
        <v>5</v>
      </c>
      <c r="B36" s="125">
        <f>A22*B3</f>
        <v>0</v>
      </c>
    </row>
    <row r="37" spans="1:3">
      <c r="A37" s="121">
        <v>6</v>
      </c>
      <c r="B37" s="125">
        <f>A23*B3</f>
        <v>0</v>
      </c>
    </row>
    <row r="38" spans="1:3">
      <c r="A38" s="126"/>
      <c r="B38" s="127"/>
    </row>
    <row r="39" spans="1:3" ht="15.75">
      <c r="A39" s="119" t="s">
        <v>62</v>
      </c>
      <c r="B39" s="127"/>
    </row>
    <row r="40" spans="1:3">
      <c r="A40" s="126" t="s">
        <v>63</v>
      </c>
      <c r="B40" s="127">
        <f>VLOOKUP(A28,A32:B37,2,FALSE)</f>
        <v>0</v>
      </c>
    </row>
    <row r="41" spans="1:3">
      <c r="A41" s="126" t="s">
        <v>64</v>
      </c>
      <c r="B41" s="127">
        <f>VLOOKUP(B28,A32:B37,2,FALSE)</f>
        <v>0</v>
      </c>
    </row>
    <row r="42" spans="1:3">
      <c r="A42" s="126"/>
      <c r="B42" s="127"/>
    </row>
    <row r="43" spans="1:3">
      <c r="A43" s="126"/>
      <c r="B43" s="127"/>
    </row>
    <row r="46" spans="1:3" ht="15.75">
      <c r="A46" s="119" t="s">
        <v>89</v>
      </c>
    </row>
    <row r="47" spans="1:3" ht="15.75">
      <c r="A47" s="119"/>
      <c r="B47" s="167"/>
      <c r="C47" s="167"/>
    </row>
    <row r="48" spans="1:3" ht="15.75">
      <c r="A48" s="119"/>
      <c r="B48" t="s">
        <v>66</v>
      </c>
      <c r="C48" t="s">
        <v>65</v>
      </c>
    </row>
    <row r="49" spans="1:5">
      <c r="A49" s="129" t="s">
        <v>90</v>
      </c>
      <c r="B49" s="130">
        <f>B10</f>
        <v>824.90000000000009</v>
      </c>
      <c r="C49" s="130">
        <f>B12</f>
        <v>874.15000000000009</v>
      </c>
    </row>
    <row r="50" spans="1:5">
      <c r="A50" s="131" t="s">
        <v>67</v>
      </c>
      <c r="B50" s="133">
        <f>D9-D10</f>
        <v>6436.8000000000029</v>
      </c>
      <c r="C50" s="130"/>
      <c r="E50" s="130"/>
    </row>
    <row r="51" spans="1:5">
      <c r="A51" s="134"/>
      <c r="B51" s="132"/>
      <c r="C51" s="130"/>
      <c r="D51" s="133"/>
      <c r="E51" s="130"/>
    </row>
    <row r="52" spans="1:5">
      <c r="A52" t="s">
        <v>68</v>
      </c>
      <c r="B52" s="130">
        <f>IF(D28=1,C49,B49)</f>
        <v>874.15000000000009</v>
      </c>
    </row>
    <row r="53" spans="1:5">
      <c r="A53" t="s">
        <v>69</v>
      </c>
      <c r="B53" s="130">
        <f>B4</f>
        <v>72</v>
      </c>
    </row>
    <row r="54" spans="1:5">
      <c r="A54" s="131" t="s">
        <v>70</v>
      </c>
      <c r="B54" s="130" t="str">
        <f>CONCATENATE(B53," Monate à ")</f>
        <v xml:space="preserve">72 Monate à </v>
      </c>
    </row>
    <row r="57" spans="1:5">
      <c r="A57" t="s">
        <v>67</v>
      </c>
      <c r="B57" s="132">
        <f>B50</f>
        <v>6436.8000000000029</v>
      </c>
    </row>
    <row r="58" spans="1:5">
      <c r="A58" t="s">
        <v>84</v>
      </c>
      <c r="B58" s="142">
        <v>0.05</v>
      </c>
    </row>
    <row r="59" spans="1:5">
      <c r="A59" t="s">
        <v>71</v>
      </c>
      <c r="B59" s="132">
        <f>MROUND(((100%-B58)*B57),0.05)</f>
        <v>6114.9500000000007</v>
      </c>
    </row>
    <row r="61" spans="1:5">
      <c r="B61" s="132"/>
    </row>
    <row r="62" spans="1:5">
      <c r="A62" s="135" t="s">
        <v>72</v>
      </c>
      <c r="B62" s="135">
        <v>10</v>
      </c>
    </row>
    <row r="63" spans="1:5">
      <c r="A63" s="128" t="s">
        <v>83</v>
      </c>
      <c r="B63" s="137">
        <f xml:space="preserve"> IF(B59&lt;=B62,B62,B59)</f>
        <v>6114.9500000000007</v>
      </c>
    </row>
    <row r="66" spans="1:2">
      <c r="A66" s="128" t="s">
        <v>92</v>
      </c>
      <c r="B66" s="146" t="s">
        <v>94</v>
      </c>
    </row>
  </sheetData>
  <sheetProtection algorithmName="SHA-512" hashValue="302/jsVBkvMo6MVQFwdCManlyB1vfBdOhc49WlMIthKruTQ7q7qi9HLIuKBZg8vg3krDMVH7aGQ3PW9Y57NQNQ==" saltValue="mslzMN9tHgFNYiJbrVZKKQ==" spinCount="100000" sheet="1"/>
  <mergeCells count="1">
    <mergeCell ref="B47:C47"/>
  </mergeCells>
  <hyperlinks>
    <hyperlink ref="G2" r:id="rId1" display="https://b2b.cembra.ch/de/auto/zinss%C3%A4tze-und-konditionen/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Antrag</vt:lpstr>
      <vt:lpstr>Beleg</vt:lpstr>
      <vt:lpstr>Wegleitung</vt:lpstr>
      <vt:lpstr>KALKULATION</vt:lpstr>
      <vt:lpstr>Antrag!Print_Area</vt:lpstr>
      <vt:lpstr>Beleg!Print_Area</vt:lpstr>
      <vt:lpstr>Wegleitung!Print_Area</vt:lpstr>
    </vt:vector>
  </TitlesOfParts>
  <Company>GE Capital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Fific</dc:creator>
  <cp:lastModifiedBy>Stiefenhofer Roman (Cembra Money Bank)</cp:lastModifiedBy>
  <cp:lastPrinted>2020-12-07T13:21:38Z</cp:lastPrinted>
  <dcterms:created xsi:type="dcterms:W3CDTF">2009-06-15T12:13:16Z</dcterms:created>
  <dcterms:modified xsi:type="dcterms:W3CDTF">2023-04-24T13:48:23Z</dcterms:modified>
</cp:coreProperties>
</file>